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450" yWindow="480" windowWidth="26460" windowHeight="11805" tabRatio="603"/>
  </bookViews>
  <sheets>
    <sheet name="Приложение  (таблица 2)" sheetId="13" r:id="rId1"/>
  </sheets>
  <definedNames>
    <definedName name="_xlnm.Print_Titles" localSheetId="0">'Приложение  (таблица 2)'!$8:$11</definedName>
    <definedName name="_xlnm.Print_Area" localSheetId="0">'Приложение  (таблица 2)'!$A$1:$Q$168</definedName>
  </definedNames>
  <calcPr calcId="144525"/>
</workbook>
</file>

<file path=xl/calcChain.xml><?xml version="1.0" encoding="utf-8"?>
<calcChain xmlns="http://schemas.openxmlformats.org/spreadsheetml/2006/main">
  <c r="Q136" i="13" l="1"/>
  <c r="P136" i="13"/>
  <c r="O136" i="13"/>
  <c r="N136" i="13"/>
  <c r="M136" i="13"/>
  <c r="L136" i="13"/>
  <c r="K136" i="13"/>
  <c r="J136" i="13"/>
  <c r="I136" i="13"/>
  <c r="H136" i="13"/>
  <c r="G136" i="13"/>
  <c r="Q135" i="13"/>
  <c r="P135" i="13"/>
  <c r="O135" i="13"/>
  <c r="N135" i="13"/>
  <c r="M135" i="13"/>
  <c r="L135" i="13"/>
  <c r="K135" i="13"/>
  <c r="J135" i="13"/>
  <c r="I135" i="13"/>
  <c r="H135" i="13"/>
  <c r="G135" i="13"/>
  <c r="F136" i="13"/>
  <c r="F135" i="13"/>
  <c r="E132" i="13"/>
  <c r="E131" i="13"/>
  <c r="E128" i="13" s="1"/>
  <c r="E130" i="13"/>
  <c r="E129" i="13"/>
  <c r="Q128" i="13"/>
  <c r="P128" i="13"/>
  <c r="O128" i="13"/>
  <c r="N128" i="13"/>
  <c r="M128" i="13"/>
  <c r="L128" i="13"/>
  <c r="K128" i="13"/>
  <c r="J128" i="13"/>
  <c r="I128" i="13"/>
  <c r="G128" i="13"/>
  <c r="F128" i="13"/>
  <c r="E127" i="13"/>
  <c r="E126" i="13"/>
  <c r="E123" i="13" s="1"/>
  <c r="E125" i="13"/>
  <c r="E124" i="13"/>
  <c r="Q123" i="13"/>
  <c r="P123" i="13"/>
  <c r="O123" i="13"/>
  <c r="N123" i="13"/>
  <c r="M123" i="13"/>
  <c r="L123" i="13"/>
  <c r="K123" i="13"/>
  <c r="J123" i="13"/>
  <c r="I123" i="13"/>
  <c r="G123" i="13"/>
  <c r="F123" i="13"/>
  <c r="H128" i="13" l="1"/>
  <c r="H123" i="13"/>
  <c r="M157" i="13"/>
  <c r="K54" i="13" l="1"/>
  <c r="M54" i="13" l="1"/>
  <c r="L96" i="13"/>
  <c r="Q13" i="13" l="1"/>
  <c r="L36" i="13"/>
  <c r="G162" i="13" l="1"/>
  <c r="G159" i="13" s="1"/>
  <c r="F162" i="13"/>
  <c r="E161" i="13"/>
  <c r="Q159" i="13"/>
  <c r="P159" i="13"/>
  <c r="O159" i="13"/>
  <c r="N159" i="13"/>
  <c r="M159" i="13"/>
  <c r="L159" i="13"/>
  <c r="K159" i="13"/>
  <c r="J159" i="13"/>
  <c r="I159" i="13"/>
  <c r="H159" i="13"/>
  <c r="F159" i="13"/>
  <c r="E158" i="13"/>
  <c r="H154" i="13"/>
  <c r="E152" i="13"/>
  <c r="E149" i="13"/>
  <c r="E147" i="13"/>
  <c r="E146" i="13"/>
  <c r="E145" i="13"/>
  <c r="K143" i="13"/>
  <c r="J143" i="13"/>
  <c r="I143" i="13"/>
  <c r="H143" i="13"/>
  <c r="Q137" i="13"/>
  <c r="P137" i="13"/>
  <c r="O137" i="13"/>
  <c r="N137" i="13"/>
  <c r="M137" i="13"/>
  <c r="L137" i="13"/>
  <c r="K137" i="13"/>
  <c r="J137" i="13"/>
  <c r="I137" i="13"/>
  <c r="H137" i="13"/>
  <c r="G137" i="13"/>
  <c r="F137" i="13"/>
  <c r="E134" i="13"/>
  <c r="E122" i="13"/>
  <c r="H121" i="13"/>
  <c r="E120" i="13"/>
  <c r="E119" i="13"/>
  <c r="Q118" i="13"/>
  <c r="P118" i="13"/>
  <c r="O118" i="13"/>
  <c r="N118" i="13"/>
  <c r="M118" i="13"/>
  <c r="L118" i="13"/>
  <c r="K118" i="13"/>
  <c r="J118" i="13"/>
  <c r="I118" i="13"/>
  <c r="G118" i="13"/>
  <c r="F118" i="13"/>
  <c r="E117" i="13"/>
  <c r="E116" i="13"/>
  <c r="E115" i="13"/>
  <c r="E114" i="13"/>
  <c r="Q113" i="13"/>
  <c r="P113" i="13"/>
  <c r="O113" i="13"/>
  <c r="N113" i="13"/>
  <c r="M113" i="13"/>
  <c r="L113" i="13"/>
  <c r="K113" i="13"/>
  <c r="J113" i="13"/>
  <c r="I113" i="13"/>
  <c r="H113" i="13"/>
  <c r="G113" i="13"/>
  <c r="F113" i="13"/>
  <c r="E112" i="13"/>
  <c r="F111" i="13"/>
  <c r="F108" i="13" s="1"/>
  <c r="E110" i="13"/>
  <c r="E109" i="13"/>
  <c r="Q108" i="13"/>
  <c r="P108" i="13"/>
  <c r="O108" i="13"/>
  <c r="N108" i="13"/>
  <c r="M108" i="13"/>
  <c r="L108" i="13"/>
  <c r="K108" i="13"/>
  <c r="J108" i="13"/>
  <c r="I108" i="13"/>
  <c r="H108" i="13"/>
  <c r="G108" i="13"/>
  <c r="E107" i="13"/>
  <c r="E106" i="13"/>
  <c r="F105" i="13"/>
  <c r="E105" i="13" s="1"/>
  <c r="E104" i="13"/>
  <c r="Q103" i="13"/>
  <c r="P103" i="13"/>
  <c r="O103" i="13"/>
  <c r="N103" i="13"/>
  <c r="M103" i="13"/>
  <c r="L103" i="13"/>
  <c r="K103" i="13"/>
  <c r="J103" i="13"/>
  <c r="I103" i="13"/>
  <c r="H103" i="13"/>
  <c r="G103" i="13"/>
  <c r="E102" i="13"/>
  <c r="H101" i="13"/>
  <c r="E100" i="13"/>
  <c r="E99" i="13"/>
  <c r="Q98" i="13"/>
  <c r="P98" i="13"/>
  <c r="O98" i="13"/>
  <c r="N98" i="13"/>
  <c r="M98" i="13"/>
  <c r="L98" i="13"/>
  <c r="K98" i="13"/>
  <c r="J98" i="13"/>
  <c r="I98" i="13"/>
  <c r="G98" i="13"/>
  <c r="F98" i="13"/>
  <c r="E97" i="13"/>
  <c r="G96" i="13"/>
  <c r="F96" i="13"/>
  <c r="E95" i="13"/>
  <c r="E94" i="13"/>
  <c r="Q93" i="13"/>
  <c r="P93" i="13"/>
  <c r="O93" i="13"/>
  <c r="N93" i="13"/>
  <c r="M93" i="13"/>
  <c r="L93" i="13"/>
  <c r="K93" i="13"/>
  <c r="J93" i="13"/>
  <c r="I93" i="13"/>
  <c r="H93" i="13"/>
  <c r="E92" i="13"/>
  <c r="F91" i="13"/>
  <c r="E91" i="13" s="1"/>
  <c r="F90" i="13"/>
  <c r="E90" i="13" s="1"/>
  <c r="E89" i="13"/>
  <c r="Q88" i="13"/>
  <c r="P88" i="13"/>
  <c r="O88" i="13"/>
  <c r="N88" i="13"/>
  <c r="M88" i="13"/>
  <c r="L88" i="13"/>
  <c r="K88" i="13"/>
  <c r="J88" i="13"/>
  <c r="I88" i="13"/>
  <c r="H88" i="13"/>
  <c r="G88" i="13"/>
  <c r="E87" i="13"/>
  <c r="F86" i="13"/>
  <c r="F83" i="13" s="1"/>
  <c r="E85" i="13"/>
  <c r="E84" i="13"/>
  <c r="Q83" i="13"/>
  <c r="P83" i="13"/>
  <c r="O83" i="13"/>
  <c r="N83" i="13"/>
  <c r="M83" i="13"/>
  <c r="L83" i="13"/>
  <c r="K83" i="13"/>
  <c r="J83" i="13"/>
  <c r="I83" i="13"/>
  <c r="H83" i="13"/>
  <c r="G83" i="13"/>
  <c r="E82" i="13"/>
  <c r="F81" i="13"/>
  <c r="F78" i="13" s="1"/>
  <c r="E80" i="13"/>
  <c r="E79" i="13"/>
  <c r="Q78" i="13"/>
  <c r="P78" i="13"/>
  <c r="O78" i="13"/>
  <c r="N78" i="13"/>
  <c r="M78" i="13"/>
  <c r="L78" i="13"/>
  <c r="K78" i="13"/>
  <c r="J78" i="13"/>
  <c r="I78" i="13"/>
  <c r="H78" i="13"/>
  <c r="G78" i="13"/>
  <c r="E77" i="13"/>
  <c r="F76" i="13"/>
  <c r="E76" i="13" s="1"/>
  <c r="E75" i="13"/>
  <c r="E74" i="13"/>
  <c r="Q73" i="13"/>
  <c r="P73" i="13"/>
  <c r="O73" i="13"/>
  <c r="N73" i="13"/>
  <c r="M73" i="13"/>
  <c r="L73" i="13"/>
  <c r="K73" i="13"/>
  <c r="J73" i="13"/>
  <c r="I73" i="13"/>
  <c r="H73" i="13"/>
  <c r="G73" i="13"/>
  <c r="Q71" i="13"/>
  <c r="P71" i="13"/>
  <c r="O71" i="13"/>
  <c r="N71" i="13"/>
  <c r="M71" i="13"/>
  <c r="L71" i="13"/>
  <c r="K71" i="13"/>
  <c r="J71" i="13"/>
  <c r="I71" i="13"/>
  <c r="H71" i="13"/>
  <c r="G71" i="13"/>
  <c r="F71" i="13"/>
  <c r="Q70" i="13"/>
  <c r="P70" i="13"/>
  <c r="O70" i="13"/>
  <c r="N70" i="13"/>
  <c r="M70" i="13"/>
  <c r="L70" i="13"/>
  <c r="K70" i="13"/>
  <c r="J70" i="13"/>
  <c r="I70" i="13"/>
  <c r="H70" i="13"/>
  <c r="G70" i="13"/>
  <c r="F70" i="13"/>
  <c r="Q69" i="13"/>
  <c r="P69" i="13"/>
  <c r="P67" i="13" s="1"/>
  <c r="O69" i="13"/>
  <c r="N69" i="13"/>
  <c r="M69" i="13"/>
  <c r="L69" i="13"/>
  <c r="K69" i="13"/>
  <c r="J69" i="13"/>
  <c r="I69" i="13"/>
  <c r="H69" i="13"/>
  <c r="G69" i="13"/>
  <c r="F69" i="13"/>
  <c r="Q68" i="13"/>
  <c r="Q67" i="13" s="1"/>
  <c r="P68" i="13"/>
  <c r="O68" i="13"/>
  <c r="N68" i="13"/>
  <c r="M68" i="13"/>
  <c r="M67" i="13" s="1"/>
  <c r="L68" i="13"/>
  <c r="L67" i="13" s="1"/>
  <c r="K68" i="13"/>
  <c r="J68" i="13"/>
  <c r="I68" i="13"/>
  <c r="I67" i="13" s="1"/>
  <c r="H68" i="13"/>
  <c r="H67" i="13" s="1"/>
  <c r="G68" i="13"/>
  <c r="F68" i="13"/>
  <c r="E66" i="13"/>
  <c r="E65" i="13"/>
  <c r="E64" i="13"/>
  <c r="E63" i="13"/>
  <c r="Q62" i="13"/>
  <c r="P62" i="13"/>
  <c r="O62" i="13"/>
  <c r="N62" i="13"/>
  <c r="M62" i="13"/>
  <c r="L62" i="13"/>
  <c r="K62" i="13"/>
  <c r="J62" i="13"/>
  <c r="I62" i="13"/>
  <c r="H62" i="13"/>
  <c r="G62" i="13"/>
  <c r="F62" i="13"/>
  <c r="Q60" i="13"/>
  <c r="P60" i="13"/>
  <c r="O60" i="13"/>
  <c r="N60" i="13"/>
  <c r="M60" i="13"/>
  <c r="L60" i="13"/>
  <c r="K60" i="13"/>
  <c r="J60" i="13"/>
  <c r="I60" i="13"/>
  <c r="H60" i="13"/>
  <c r="G60" i="13"/>
  <c r="F60" i="13"/>
  <c r="Q59" i="13"/>
  <c r="P59" i="13"/>
  <c r="O59" i="13"/>
  <c r="N59" i="13"/>
  <c r="M59" i="13"/>
  <c r="J59" i="13"/>
  <c r="G59" i="13"/>
  <c r="Q58" i="13"/>
  <c r="P58" i="13"/>
  <c r="O58" i="13"/>
  <c r="N58" i="13"/>
  <c r="M58" i="13"/>
  <c r="L58" i="13"/>
  <c r="K58" i="13"/>
  <c r="J58" i="13"/>
  <c r="I58" i="13"/>
  <c r="G58" i="13"/>
  <c r="Q57" i="13"/>
  <c r="P57" i="13"/>
  <c r="O57" i="13"/>
  <c r="N57" i="13"/>
  <c r="M57" i="13"/>
  <c r="L57" i="13"/>
  <c r="K57" i="13"/>
  <c r="J57" i="13"/>
  <c r="I57" i="13"/>
  <c r="H57" i="13"/>
  <c r="G57" i="13"/>
  <c r="F57" i="13"/>
  <c r="E55" i="13"/>
  <c r="L51" i="13"/>
  <c r="K59" i="13"/>
  <c r="I54" i="13"/>
  <c r="I59" i="13" s="1"/>
  <c r="H54" i="13"/>
  <c r="H59" i="13" s="1"/>
  <c r="F54" i="13"/>
  <c r="F59" i="13" s="1"/>
  <c r="H53" i="13"/>
  <c r="F53" i="13"/>
  <c r="F58" i="13" s="1"/>
  <c r="E52" i="13"/>
  <c r="Q51" i="13"/>
  <c r="P51" i="13"/>
  <c r="O51" i="13"/>
  <c r="N51" i="13"/>
  <c r="M51" i="13"/>
  <c r="J51" i="13"/>
  <c r="I51" i="13"/>
  <c r="G51" i="13"/>
  <c r="Q48" i="13"/>
  <c r="P48" i="13"/>
  <c r="O48" i="13"/>
  <c r="N48" i="13"/>
  <c r="M48" i="13"/>
  <c r="L48" i="13"/>
  <c r="K48" i="13"/>
  <c r="J48" i="13"/>
  <c r="I48" i="13"/>
  <c r="H48" i="13"/>
  <c r="G48" i="13"/>
  <c r="F48" i="13"/>
  <c r="Q47" i="13"/>
  <c r="P47" i="13"/>
  <c r="O47" i="13"/>
  <c r="N47" i="13"/>
  <c r="M47" i="13"/>
  <c r="L47" i="13"/>
  <c r="K47" i="13"/>
  <c r="J47" i="13"/>
  <c r="I47" i="13"/>
  <c r="H47" i="13"/>
  <c r="G47" i="13"/>
  <c r="F47" i="13"/>
  <c r="Q46" i="13"/>
  <c r="P46" i="13"/>
  <c r="O46" i="13"/>
  <c r="N46" i="13"/>
  <c r="M46" i="13"/>
  <c r="L46" i="13"/>
  <c r="K46" i="13"/>
  <c r="J46" i="13"/>
  <c r="I46" i="13"/>
  <c r="H46" i="13"/>
  <c r="G46" i="13"/>
  <c r="F46" i="13"/>
  <c r="Q45" i="13"/>
  <c r="P45" i="13"/>
  <c r="P44" i="13" s="1"/>
  <c r="O45" i="13"/>
  <c r="O44" i="13" s="1"/>
  <c r="N45" i="13"/>
  <c r="M45" i="13"/>
  <c r="L45" i="13"/>
  <c r="L44" i="13" s="1"/>
  <c r="K45" i="13"/>
  <c r="J45" i="13"/>
  <c r="I45" i="13"/>
  <c r="H45" i="13"/>
  <c r="H44" i="13" s="1"/>
  <c r="G45" i="13"/>
  <c r="G44" i="13" s="1"/>
  <c r="F45" i="13"/>
  <c r="E43" i="13"/>
  <c r="E42" i="13"/>
  <c r="E41" i="13"/>
  <c r="E40" i="13"/>
  <c r="Q39" i="13"/>
  <c r="P39" i="13"/>
  <c r="O39" i="13"/>
  <c r="N39" i="13"/>
  <c r="M39" i="13"/>
  <c r="L39" i="13"/>
  <c r="K39" i="13"/>
  <c r="J39" i="13"/>
  <c r="I39" i="13"/>
  <c r="H39" i="13"/>
  <c r="G39" i="13"/>
  <c r="F39" i="13"/>
  <c r="Q36" i="13"/>
  <c r="P36" i="13"/>
  <c r="O36" i="13"/>
  <c r="N36" i="13"/>
  <c r="M36" i="13"/>
  <c r="K36" i="13"/>
  <c r="J36" i="13"/>
  <c r="I36" i="13"/>
  <c r="H36" i="13"/>
  <c r="Q35" i="13"/>
  <c r="P35" i="13"/>
  <c r="O35" i="13"/>
  <c r="N35" i="13"/>
  <c r="M35" i="13"/>
  <c r="L35" i="13"/>
  <c r="K35" i="13"/>
  <c r="J35" i="13"/>
  <c r="I35" i="13"/>
  <c r="H35" i="13"/>
  <c r="G35" i="13"/>
  <c r="F35" i="13"/>
  <c r="Q34" i="13"/>
  <c r="P34" i="13"/>
  <c r="O34" i="13"/>
  <c r="N34" i="13"/>
  <c r="M34" i="13"/>
  <c r="L34" i="13"/>
  <c r="K34" i="13"/>
  <c r="J34" i="13"/>
  <c r="I34" i="13"/>
  <c r="H34" i="13"/>
  <c r="G34" i="13"/>
  <c r="F34" i="13"/>
  <c r="P32" i="13"/>
  <c r="E31" i="13"/>
  <c r="E30" i="13"/>
  <c r="E29" i="13"/>
  <c r="E27" i="13"/>
  <c r="F26" i="13"/>
  <c r="E26" i="13" s="1"/>
  <c r="E25" i="13"/>
  <c r="E24" i="13"/>
  <c r="Q23" i="13"/>
  <c r="P23" i="13"/>
  <c r="O23" i="13"/>
  <c r="N23" i="13"/>
  <c r="M23" i="13"/>
  <c r="L23" i="13"/>
  <c r="K23" i="13"/>
  <c r="J23" i="13"/>
  <c r="I23" i="13"/>
  <c r="H23" i="13"/>
  <c r="G23" i="13"/>
  <c r="G21" i="13"/>
  <c r="F21" i="13"/>
  <c r="E20" i="13"/>
  <c r="E19" i="13"/>
  <c r="E17" i="13"/>
  <c r="E16" i="13"/>
  <c r="E15" i="13"/>
  <c r="E14" i="13"/>
  <c r="P13" i="13"/>
  <c r="O13" i="13"/>
  <c r="N13" i="13"/>
  <c r="M13" i="13"/>
  <c r="L13" i="13"/>
  <c r="K13" i="13"/>
  <c r="J13" i="13"/>
  <c r="I13" i="13"/>
  <c r="H13" i="13"/>
  <c r="G13" i="13"/>
  <c r="F13" i="13"/>
  <c r="E162" i="13" l="1"/>
  <c r="E159" i="13" s="1"/>
  <c r="E21" i="13"/>
  <c r="O18" i="13"/>
  <c r="Q37" i="13"/>
  <c r="Q142" i="13" s="1"/>
  <c r="E46" i="13"/>
  <c r="I56" i="13"/>
  <c r="M56" i="13"/>
  <c r="Q56" i="13"/>
  <c r="G93" i="13"/>
  <c r="N56" i="13"/>
  <c r="E96" i="13"/>
  <c r="E93" i="13" s="1"/>
  <c r="H133" i="13"/>
  <c r="J140" i="13"/>
  <c r="J156" i="13" s="1"/>
  <c r="N140" i="13"/>
  <c r="E53" i="13"/>
  <c r="K56" i="13"/>
  <c r="E143" i="13"/>
  <c r="G139" i="13"/>
  <c r="K139" i="13"/>
  <c r="O139" i="13"/>
  <c r="L133" i="13"/>
  <c r="P133" i="13"/>
  <c r="K133" i="13"/>
  <c r="O133" i="13"/>
  <c r="E137" i="13"/>
  <c r="P28" i="13"/>
  <c r="O32" i="13"/>
  <c r="O28" i="13" s="1"/>
  <c r="J56" i="13"/>
  <c r="F93" i="13"/>
  <c r="Q28" i="13"/>
  <c r="H58" i="13"/>
  <c r="H56" i="13" s="1"/>
  <c r="L140" i="13"/>
  <c r="L150" i="13" s="1"/>
  <c r="E81" i="13"/>
  <c r="E78" i="13" s="1"/>
  <c r="E86" i="13"/>
  <c r="E83" i="13" s="1"/>
  <c r="H51" i="13"/>
  <c r="E62" i="13"/>
  <c r="E73" i="13"/>
  <c r="F56" i="13"/>
  <c r="Q18" i="13"/>
  <c r="F23" i="13"/>
  <c r="E23" i="13"/>
  <c r="O56" i="13"/>
  <c r="J141" i="13"/>
  <c r="N141" i="13"/>
  <c r="E48" i="13"/>
  <c r="K44" i="13"/>
  <c r="K51" i="13"/>
  <c r="K67" i="13"/>
  <c r="O67" i="13"/>
  <c r="F103" i="13"/>
  <c r="E103" i="13"/>
  <c r="E113" i="13"/>
  <c r="F140" i="13"/>
  <c r="F156" i="13" s="1"/>
  <c r="J133" i="13"/>
  <c r="N133" i="13"/>
  <c r="E39" i="13"/>
  <c r="F51" i="13"/>
  <c r="E71" i="13"/>
  <c r="Q139" i="13"/>
  <c r="K141" i="13"/>
  <c r="E57" i="13"/>
  <c r="G56" i="13"/>
  <c r="P140" i="13"/>
  <c r="G133" i="13"/>
  <c r="H98" i="13"/>
  <c r="E101" i="13"/>
  <c r="E98" i="13" s="1"/>
  <c r="G67" i="13"/>
  <c r="E69" i="13"/>
  <c r="E121" i="13"/>
  <c r="E118" i="13" s="1"/>
  <c r="H118" i="13"/>
  <c r="I139" i="13"/>
  <c r="O141" i="13"/>
  <c r="K140" i="13"/>
  <c r="G36" i="13"/>
  <c r="G141" i="13" s="1"/>
  <c r="G157" i="13" s="1"/>
  <c r="L59" i="13"/>
  <c r="E59" i="13" s="1"/>
  <c r="I133" i="13"/>
  <c r="Q133" i="13"/>
  <c r="H139" i="13"/>
  <c r="L139" i="13"/>
  <c r="P139" i="13"/>
  <c r="E45" i="13"/>
  <c r="F44" i="13"/>
  <c r="F139" i="13"/>
  <c r="J44" i="13"/>
  <c r="J139" i="13"/>
  <c r="N44" i="13"/>
  <c r="N139" i="13"/>
  <c r="I44" i="13"/>
  <c r="I140" i="13"/>
  <c r="M140" i="13"/>
  <c r="M44" i="13"/>
  <c r="Q140" i="13"/>
  <c r="Q44" i="13"/>
  <c r="P141" i="13"/>
  <c r="F36" i="13"/>
  <c r="G140" i="13"/>
  <c r="G156" i="13" s="1"/>
  <c r="O140" i="13"/>
  <c r="M133" i="13"/>
  <c r="M139" i="13"/>
  <c r="E13" i="13"/>
  <c r="P37" i="13"/>
  <c r="P142" i="13" s="1"/>
  <c r="P18" i="13"/>
  <c r="E34" i="13"/>
  <c r="I141" i="13"/>
  <c r="M141" i="13"/>
  <c r="M151" i="13" s="1"/>
  <c r="Q141" i="13"/>
  <c r="E47" i="13"/>
  <c r="E54" i="13"/>
  <c r="P56" i="13"/>
  <c r="E60" i="13"/>
  <c r="E70" i="13"/>
  <c r="F67" i="13"/>
  <c r="J67" i="13"/>
  <c r="N67" i="13"/>
  <c r="F73" i="13"/>
  <c r="F88" i="13"/>
  <c r="E88" i="13"/>
  <c r="E111" i="13"/>
  <c r="E108" i="13" s="1"/>
  <c r="E35" i="13"/>
  <c r="M150" i="13" l="1"/>
  <c r="M148" i="13" s="1"/>
  <c r="M156" i="13"/>
  <c r="M154" i="13" s="1"/>
  <c r="L141" i="13"/>
  <c r="H141" i="13"/>
  <c r="E136" i="13"/>
  <c r="E51" i="13"/>
  <c r="N32" i="13"/>
  <c r="M32" i="13" s="1"/>
  <c r="L32" i="13" s="1"/>
  <c r="K32" i="13" s="1"/>
  <c r="O37" i="13"/>
  <c r="O142" i="13" s="1"/>
  <c r="O138" i="13" s="1"/>
  <c r="E135" i="13"/>
  <c r="L156" i="13"/>
  <c r="L56" i="13"/>
  <c r="E58" i="13"/>
  <c r="E56" i="13" s="1"/>
  <c r="H140" i="13"/>
  <c r="E140" i="13" s="1"/>
  <c r="J150" i="13"/>
  <c r="Q138" i="13"/>
  <c r="E67" i="13"/>
  <c r="P138" i="13"/>
  <c r="Q33" i="13"/>
  <c r="E139" i="13"/>
  <c r="F141" i="13"/>
  <c r="E36" i="13"/>
  <c r="G154" i="13"/>
  <c r="F133" i="13"/>
  <c r="I150" i="13"/>
  <c r="I156" i="13"/>
  <c r="I154" i="13" s="1"/>
  <c r="E44" i="13"/>
  <c r="K150" i="13"/>
  <c r="K156" i="13"/>
  <c r="N18" i="13"/>
  <c r="P33" i="13"/>
  <c r="E133" i="13" l="1"/>
  <c r="M28" i="13"/>
  <c r="N37" i="13"/>
  <c r="N33" i="13" s="1"/>
  <c r="N28" i="13"/>
  <c r="O33" i="13"/>
  <c r="L28" i="13"/>
  <c r="E156" i="13"/>
  <c r="J32" i="13"/>
  <c r="K28" i="13"/>
  <c r="M18" i="13"/>
  <c r="L37" i="13"/>
  <c r="L33" i="13" s="1"/>
  <c r="M37" i="13"/>
  <c r="F157" i="13"/>
  <c r="E141" i="13"/>
  <c r="N142" i="13"/>
  <c r="N138" i="13" s="1"/>
  <c r="E150" i="13"/>
  <c r="M142" i="13" l="1"/>
  <c r="M138" i="13" s="1"/>
  <c r="M33" i="13"/>
  <c r="I32" i="13"/>
  <c r="J28" i="13"/>
  <c r="L18" i="13"/>
  <c r="L157" i="13" s="1"/>
  <c r="L154" i="13" s="1"/>
  <c r="F154" i="13"/>
  <c r="K37" i="13" l="1"/>
  <c r="K18" i="13"/>
  <c r="I28" i="13"/>
  <c r="H32" i="13"/>
  <c r="L142" i="13"/>
  <c r="L138" i="13" s="1"/>
  <c r="L151" i="13" s="1"/>
  <c r="L148" i="13" s="1"/>
  <c r="K157" i="13" l="1"/>
  <c r="K154" i="13" s="1"/>
  <c r="K142" i="13"/>
  <c r="K138" i="13" s="1"/>
  <c r="K151" i="13" s="1"/>
  <c r="K148" i="13" s="1"/>
  <c r="K33" i="13"/>
  <c r="H28" i="13"/>
  <c r="G32" i="13"/>
  <c r="F32" i="13" s="1"/>
  <c r="E32" i="13" s="1"/>
  <c r="E28" i="13" s="1"/>
  <c r="J37" i="13"/>
  <c r="J18" i="13"/>
  <c r="J157" i="13" s="1"/>
  <c r="J154" i="13" l="1"/>
  <c r="E157" i="13"/>
  <c r="E154" i="13" s="1"/>
  <c r="J142" i="13"/>
  <c r="J138" i="13" s="1"/>
  <c r="J151" i="13" s="1"/>
  <c r="J148" i="13" s="1"/>
  <c r="J33" i="13"/>
  <c r="I37" i="13"/>
  <c r="I18" i="13"/>
  <c r="I142" i="13" l="1"/>
  <c r="I138" i="13" s="1"/>
  <c r="I151" i="13" s="1"/>
  <c r="I33" i="13"/>
  <c r="H37" i="13"/>
  <c r="H18" i="13"/>
  <c r="H142" i="13" l="1"/>
  <c r="H138" i="13" s="1"/>
  <c r="H33" i="13"/>
  <c r="G37" i="13"/>
  <c r="G18" i="13"/>
  <c r="E151" i="13"/>
  <c r="E148" i="13" s="1"/>
  <c r="I148" i="13"/>
  <c r="G142" i="13" l="1"/>
  <c r="G138" i="13" s="1"/>
  <c r="G33" i="13"/>
  <c r="E22" i="13"/>
  <c r="E18" i="13" s="1"/>
  <c r="F37" i="13"/>
  <c r="F18" i="13"/>
  <c r="F142" i="13" l="1"/>
  <c r="E37" i="13"/>
  <c r="E33" i="13" s="1"/>
  <c r="F33" i="13"/>
  <c r="E142" i="13" l="1"/>
  <c r="E138" i="13" s="1"/>
  <c r="F138" i="13"/>
</calcChain>
</file>

<file path=xl/sharedStrings.xml><?xml version="1.0" encoding="utf-8"?>
<sst xmlns="http://schemas.openxmlformats.org/spreadsheetml/2006/main" count="250" uniqueCount="87">
  <si>
    <t>Источники финансирования</t>
  </si>
  <si>
    <t>Всего</t>
  </si>
  <si>
    <t>федеральный бюджет</t>
  </si>
  <si>
    <t>местный бюджет</t>
  </si>
  <si>
    <t>УЖКХ</t>
  </si>
  <si>
    <t>УЖКХ, УКС</t>
  </si>
  <si>
    <t>к постановлению администрации города Покачи</t>
  </si>
  <si>
    <t>бюджет автономного округа</t>
  </si>
  <si>
    <t>иные источники финансирования</t>
  </si>
  <si>
    <t>всего</t>
  </si>
  <si>
    <t>Таблица 2</t>
  </si>
  <si>
    <t>Распределение финансовых ресурсов муниципальной программы</t>
  </si>
  <si>
    <t xml:space="preserve">Номер основного мероприятия
</t>
  </si>
  <si>
    <t>Основные мероприятия государственной программы (их связь с целевыми показателями государственной программы)</t>
  </si>
  <si>
    <t xml:space="preserve">Ответственный исполнитель
/соисполнитель
</t>
  </si>
  <si>
    <t>Финансовые затраты на реализацию (рублей)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</si>
  <si>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</si>
  <si>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</si>
  <si>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</si>
  <si>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</si>
  <si>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</si>
  <si>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</si>
  <si>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</si>
  <si>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</si>
  <si>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</si>
  <si>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</si>
  <si>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</si>
  <si>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</si>
  <si>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Подпрограмма 1. Создание условий для обеспечения качественными коммунальными услугами</t>
  </si>
  <si>
    <t>1.1</t>
  </si>
  <si>
    <t>Капитальный ремонт объектов теплоснабжения, водоснабжения и водоотведения (1)</t>
  </si>
  <si>
    <t>1.2</t>
  </si>
  <si>
    <t>Предоставление субсидии в целях возмещения недополученных доходов (возмещения затрат) в связи с оказанием услуг по водоснабжению (2)</t>
  </si>
  <si>
    <t>1.3</t>
  </si>
  <si>
    <t>Техническое перевооружение опасного производственного объекта (3)</t>
  </si>
  <si>
    <t>1.4</t>
  </si>
  <si>
    <t>ИТОГО по подпрограмме 1</t>
  </si>
  <si>
    <t>Подпрограмма 2: Содействие проведению капитального ремонта многоквартирных домов</t>
  </si>
  <si>
    <t>2.1.</t>
  </si>
  <si>
    <t>Предоставление субсидии некоммерческим (коммерческим) организациям на долевое финансирование проведения капитального ремонта общего имущества в многоквартирных домах (4)</t>
  </si>
  <si>
    <t>ИТОГО по подпрограмме 2</t>
  </si>
  <si>
    <t>Подпрограмма 3: 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</t>
  </si>
  <si>
    <t>3.1.</t>
  </si>
  <si>
    <t>ИТОГО по подпрограмме 3</t>
  </si>
  <si>
    <t>Подпрограмма 4.  Повышение энергоэффективности в отраслях экономики</t>
  </si>
  <si>
    <t>4.1</t>
  </si>
  <si>
    <t>ИТОГО по подпрограмме 4</t>
  </si>
  <si>
    <t>Подпрограмма 5. Содержание объектов внешнего благоустройства  города Покачи</t>
  </si>
  <si>
    <t>5.1</t>
  </si>
  <si>
    <t>5.2</t>
  </si>
  <si>
    <t>5.3</t>
  </si>
  <si>
    <t>5.4</t>
  </si>
  <si>
    <t>5.5</t>
  </si>
  <si>
    <t>5.6</t>
  </si>
  <si>
    <t>5.7</t>
  </si>
  <si>
    <t>5.8</t>
  </si>
  <si>
    <t>УКС</t>
  </si>
  <si>
    <t>5.9</t>
  </si>
  <si>
    <t>5.10</t>
  </si>
  <si>
    <t>ИТОГО по подпрограмме 5</t>
  </si>
  <si>
    <t>ИТОГО ПО ПРОГРАММЕ:</t>
  </si>
  <si>
    <t>Инвестиции в объекты  муниципальной собственности</t>
  </si>
  <si>
    <t>Прочие расходы</t>
  </si>
  <si>
    <t>В том числе:</t>
  </si>
  <si>
    <t>Предоставление субсидий на реализацию полномочий в сфере жилищно-коммунального комплекса (1, 2)</t>
  </si>
  <si>
    <t xml:space="preserve">Потребление электроэнергии наружного освещение с учетом вновь вводимых объектов    (27)                                                                                                                                             </t>
  </si>
  <si>
    <t>Энергосбережение и повышение энергетической эффективности 
(5-26)</t>
  </si>
  <si>
    <t xml:space="preserve">Техническое обслуживание электрооборудования наружного освещения с учетом вновь вводимых объектов    (27)                                                                                                           </t>
  </si>
  <si>
    <t xml:space="preserve">Вывоз и утилизация ртутьсодержащих отходов  (27)                                                                                                                                </t>
  </si>
  <si>
    <t>Содержание, обслуживание городского кладбища (29)</t>
  </si>
  <si>
    <t>Благоустройство  территорий и объектов города Покачи (27, 30, 31)</t>
  </si>
  <si>
    <t>Обустройство мест(площадок) накопления ТКО (31)</t>
  </si>
  <si>
    <t>Ремонт кабельных лотков, светильников освещения внутриквартальных проездов по ул.Комсомолская, 6  (27)</t>
  </si>
  <si>
    <t>Установка светильников по ул. Югорская  (27)</t>
  </si>
  <si>
    <t>Содержание объектов: сквер по ул.Таежная, памятник "Защитникам Отечества" (27)</t>
  </si>
  <si>
    <t>КУМИ</t>
  </si>
  <si>
    <t>Ответственный исполнитель</t>
  </si>
  <si>
    <t>Соисполнитель 1</t>
  </si>
  <si>
    <t>Соисполнитель 2</t>
  </si>
  <si>
    <t>Выполнение работ по разработке технической документации (33)</t>
  </si>
  <si>
    <t>5.11</t>
  </si>
  <si>
    <t>5.12</t>
  </si>
  <si>
    <t>Устройство вольеров для создания муниципального приюта, для животных без владельцев</t>
  </si>
  <si>
    <t>Мероприятие по приспособлению по решению органов местного самоуправления жилых помещений и общего имущества в многоквартирных домах с учетом потребностей инвалидов</t>
  </si>
  <si>
    <t xml:space="preserve">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животных, а также содержание животных принятых в муниципальную собственность  (28)
</t>
  </si>
  <si>
    <t>Приложение 2</t>
  </si>
  <si>
    <t>от 31.10.2023 № 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</si>
</sst>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</cellStyleXfs>
  <cellXfs count="107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2" borderId="6" xfId="0" applyFont="1" applyFill="1" applyBorder="1" applyAlignment="1">
      <alignment horizontal="left" vertical="center" wrapText="1"/>
    </xf>
    <xf numFmtId="1" fontId="3" fillId="2" borderId="6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wrapText="1"/>
    </xf>
    <xf numFmtId="0" fontId="3" fillId="0" borderId="0" xfId="0" applyFont="1" applyFill="1"/>
    <xf numFmtId="0" fontId="3" fillId="0" borderId="0" xfId="0" applyFont="1" applyFill="1" applyAlignment="1"/>
    <xf numFmtId="4" fontId="3" fillId="0" borderId="0" xfId="0" applyNumberFormat="1" applyFont="1" applyFill="1"/>
    <xf numFmtId="4" fontId="3" fillId="0" borderId="0" xfId="0" applyNumberFormat="1" applyFont="1" applyFill="1" applyAlignment="1"/>
    <xf numFmtId="0" fontId="3" fillId="2" borderId="0" xfId="0" applyFont="1" applyFill="1" applyAlignment="1"/>
    <xf numFmtId="4" fontId="3" fillId="2" borderId="0" xfId="0" applyNumberFormat="1" applyFont="1" applyFill="1"/>
    <xf numFmtId="0" fontId="3" fillId="2" borderId="0" xfId="0" applyFont="1" applyFill="1" applyAlignment="1">
      <alignment horizontal="right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horizontal="center" vertical="center"/>
    </xf>
    <xf numFmtId="1" fontId="3" fillId="2" borderId="6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/>
    </xf>
    <xf numFmtId="4" fontId="3" fillId="2" borderId="6" xfId="0" applyNumberFormat="1" applyFont="1" applyFill="1" applyBorder="1"/>
    <xf numFmtId="0" fontId="3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vertical="center"/>
    </xf>
    <xf numFmtId="4" fontId="3" fillId="2" borderId="6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4" fontId="3" fillId="2" borderId="6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top" wrapText="1"/>
    </xf>
    <xf numFmtId="49" fontId="3" fillId="2" borderId="11" xfId="0" applyNumberFormat="1" applyFont="1" applyFill="1" applyBorder="1" applyAlignment="1">
      <alignment horizontal="center" vertical="top" wrapText="1"/>
    </xf>
    <xf numFmtId="49" fontId="3" fillId="2" borderId="13" xfId="0" applyNumberFormat="1" applyFont="1" applyFill="1" applyBorder="1" applyAlignment="1">
      <alignment horizontal="center" vertical="top" wrapText="1"/>
    </xf>
    <xf numFmtId="4" fontId="3" fillId="2" borderId="14" xfId="0" applyNumberFormat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1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9"/>
  <sheetViews>
    <sheetView tabSelected="1" view="pageBreakPreview" zoomScale="85" zoomScaleNormal="80" zoomScaleSheetLayoutView="85" zoomScalePageLayoutView="60" workbookViewId="0">
      <selection activeCell="E4" sqref="E4"/>
    </sheetView>
  </sheetViews>
  <sheetFormatPr defaultColWidth="9.140625" defaultRowHeight="15" x14ac:dyDescent="0.25"/>
  <cols>
    <col min="1" max="1" width="10.140625" style="1" customWidth="1"/>
    <col min="2" max="2" width="29.85546875" style="1" customWidth="1"/>
    <col min="3" max="3" width="12.85546875" style="1" customWidth="1"/>
    <col min="4" max="4" width="18.85546875" style="5" customWidth="1"/>
    <col min="5" max="5" width="15.85546875" style="1" customWidth="1"/>
    <col min="6" max="6" width="19.7109375" style="1" customWidth="1"/>
    <col min="7" max="7" width="20.7109375" style="1" customWidth="1"/>
    <col min="8" max="9" width="17.42578125" style="6" customWidth="1"/>
    <col min="10" max="10" width="16.42578125" style="1" customWidth="1"/>
    <col min="11" max="11" width="15.28515625" style="1" customWidth="1"/>
    <col min="12" max="12" width="17.28515625" style="1" customWidth="1"/>
    <col min="13" max="13" width="14.28515625" style="1" customWidth="1"/>
    <col min="14" max="17" width="11.42578125" style="1" customWidth="1"/>
    <col min="18" max="16384" width="9.140625" style="1"/>
  </cols>
  <sheetData>
    <row r="1" spans="1:17" x14ac:dyDescent="0.25">
      <c r="I1" s="7"/>
      <c r="L1" s="38"/>
      <c r="M1" s="38"/>
      <c r="P1" s="26"/>
      <c r="Q1" s="26" t="s">
        <v>85</v>
      </c>
    </row>
    <row r="2" spans="1:17" x14ac:dyDescent="0.25">
      <c r="H2" s="8"/>
      <c r="I2" s="7"/>
      <c r="J2" s="98"/>
      <c r="K2" s="98"/>
      <c r="L2" s="98"/>
      <c r="M2" s="98"/>
      <c r="N2" s="98" t="s">
        <v>6</v>
      </c>
      <c r="O2" s="98"/>
      <c r="P2" s="98"/>
      <c r="Q2" s="98"/>
    </row>
    <row r="3" spans="1:17" x14ac:dyDescent="0.25">
      <c r="I3" s="9"/>
      <c r="L3" s="38"/>
      <c r="M3" s="38"/>
      <c r="P3" s="26"/>
      <c r="Q3" s="26" t="s">
        <v>86</v>
      </c>
    </row>
    <row r="4" spans="1:17" x14ac:dyDescent="0.25">
      <c r="I4" s="9"/>
      <c r="J4" s="10"/>
      <c r="K4" s="10"/>
      <c r="L4" s="10"/>
      <c r="M4" s="10"/>
      <c r="N4" s="10"/>
      <c r="P4" s="10"/>
      <c r="Q4" s="26" t="s">
        <v>10</v>
      </c>
    </row>
    <row r="5" spans="1:17" x14ac:dyDescent="0.25">
      <c r="C5" s="11"/>
      <c r="E5" s="12"/>
      <c r="F5" s="12"/>
      <c r="G5" s="12"/>
    </row>
    <row r="6" spans="1:17" ht="15" customHeight="1" x14ac:dyDescent="0.25">
      <c r="A6" s="99" t="s">
        <v>11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</row>
    <row r="7" spans="1:17" x14ac:dyDescent="0.25">
      <c r="A7" s="100"/>
      <c r="B7" s="100"/>
      <c r="C7" s="100"/>
      <c r="D7" s="100"/>
      <c r="E7" s="28"/>
    </row>
    <row r="8" spans="1:17" ht="30.75" customHeight="1" x14ac:dyDescent="0.25">
      <c r="A8" s="45" t="s">
        <v>12</v>
      </c>
      <c r="B8" s="45" t="s">
        <v>13</v>
      </c>
      <c r="C8" s="45" t="s">
        <v>14</v>
      </c>
      <c r="D8" s="45" t="s">
        <v>0</v>
      </c>
      <c r="E8" s="101" t="s">
        <v>15</v>
      </c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3"/>
    </row>
    <row r="9" spans="1:17" ht="30.75" customHeight="1" x14ac:dyDescent="0.25">
      <c r="A9" s="46"/>
      <c r="B9" s="46"/>
      <c r="C9" s="46"/>
      <c r="D9" s="46"/>
      <c r="E9" s="104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6"/>
    </row>
    <row r="10" spans="1:17" ht="30.75" customHeight="1" x14ac:dyDescent="0.25">
      <c r="A10" s="47"/>
      <c r="B10" s="47"/>
      <c r="C10" s="47"/>
      <c r="D10" s="47"/>
      <c r="E10" s="25" t="s">
        <v>1</v>
      </c>
      <c r="F10" s="25" t="s">
        <v>16</v>
      </c>
      <c r="G10" s="25" t="s">
        <v>17</v>
      </c>
      <c r="H10" s="13" t="s">
        <v>18</v>
      </c>
      <c r="I10" s="13" t="s">
        <v>19</v>
      </c>
      <c r="J10" s="25" t="s">
        <v>20</v>
      </c>
      <c r="K10" s="25" t="s">
        <v>21</v>
      </c>
      <c r="L10" s="25" t="s">
        <v>22</v>
      </c>
      <c r="M10" s="25" t="s">
        <v>23</v>
      </c>
      <c r="N10" s="25" t="s">
        <v>24</v>
      </c>
      <c r="O10" s="25" t="s">
        <v>25</v>
      </c>
      <c r="P10" s="25" t="s">
        <v>26</v>
      </c>
      <c r="Q10" s="25" t="s">
        <v>27</v>
      </c>
    </row>
    <row r="11" spans="1:17" x14ac:dyDescent="0.25">
      <c r="A11" s="25">
        <v>1</v>
      </c>
      <c r="B11" s="14">
        <v>2</v>
      </c>
      <c r="C11" s="4">
        <v>3</v>
      </c>
      <c r="D11" s="15">
        <v>4.4000000000000004</v>
      </c>
      <c r="E11" s="4">
        <v>5</v>
      </c>
      <c r="F11" s="4">
        <v>6</v>
      </c>
      <c r="G11" s="4">
        <v>7</v>
      </c>
      <c r="H11" s="16">
        <v>8</v>
      </c>
      <c r="I11" s="16">
        <v>9</v>
      </c>
      <c r="J11" s="4">
        <v>10</v>
      </c>
      <c r="K11" s="4">
        <v>11</v>
      </c>
      <c r="L11" s="4">
        <v>12</v>
      </c>
      <c r="M11" s="4">
        <v>13</v>
      </c>
      <c r="N11" s="4">
        <v>14</v>
      </c>
      <c r="O11" s="4">
        <v>15</v>
      </c>
      <c r="P11" s="4">
        <v>16</v>
      </c>
      <c r="Q11" s="4">
        <v>17</v>
      </c>
    </row>
    <row r="12" spans="1:17" s="17" customFormat="1" x14ac:dyDescent="0.25">
      <c r="A12" s="82" t="s">
        <v>28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4"/>
    </row>
    <row r="13" spans="1:17" ht="15" customHeight="1" x14ac:dyDescent="0.25">
      <c r="A13" s="87" t="s">
        <v>29</v>
      </c>
      <c r="B13" s="39" t="s">
        <v>30</v>
      </c>
      <c r="C13" s="60" t="s">
        <v>5</v>
      </c>
      <c r="D13" s="3" t="s">
        <v>9</v>
      </c>
      <c r="E13" s="24">
        <f>SUM(E14:E17)</f>
        <v>99514.67</v>
      </c>
      <c r="F13" s="24">
        <f t="shared" ref="F13:P13" si="0">SUM(F14:F17)</f>
        <v>0</v>
      </c>
      <c r="G13" s="24">
        <f t="shared" si="0"/>
        <v>0</v>
      </c>
      <c r="H13" s="24">
        <f t="shared" si="0"/>
        <v>99514.67</v>
      </c>
      <c r="I13" s="24">
        <f t="shared" si="0"/>
        <v>0</v>
      </c>
      <c r="J13" s="24">
        <f t="shared" si="0"/>
        <v>0</v>
      </c>
      <c r="K13" s="24">
        <f t="shared" si="0"/>
        <v>0</v>
      </c>
      <c r="L13" s="24">
        <f t="shared" si="0"/>
        <v>0</v>
      </c>
      <c r="M13" s="24">
        <f t="shared" si="0"/>
        <v>0</v>
      </c>
      <c r="N13" s="24">
        <f t="shared" si="0"/>
        <v>0</v>
      </c>
      <c r="O13" s="24">
        <f t="shared" si="0"/>
        <v>0</v>
      </c>
      <c r="P13" s="24">
        <f t="shared" si="0"/>
        <v>0</v>
      </c>
      <c r="Q13" s="24">
        <f>SUM(Q14:Q17)</f>
        <v>0</v>
      </c>
    </row>
    <row r="14" spans="1:17" ht="30" x14ac:dyDescent="0.25">
      <c r="A14" s="88"/>
      <c r="B14" s="40"/>
      <c r="C14" s="61"/>
      <c r="D14" s="3" t="s">
        <v>2</v>
      </c>
      <c r="E14" s="24">
        <f>SUM(F14:Q14)</f>
        <v>0</v>
      </c>
      <c r="F14" s="24">
        <v>0</v>
      </c>
      <c r="G14" s="24">
        <v>0</v>
      </c>
      <c r="H14" s="18">
        <v>0</v>
      </c>
      <c r="I14" s="1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</row>
    <row r="15" spans="1:17" ht="45" x14ac:dyDescent="0.25">
      <c r="A15" s="88"/>
      <c r="B15" s="40"/>
      <c r="C15" s="61"/>
      <c r="D15" s="3" t="s">
        <v>7</v>
      </c>
      <c r="E15" s="27">
        <f>SUM(F15:Q15)</f>
        <v>0</v>
      </c>
      <c r="F15" s="27">
        <v>0</v>
      </c>
      <c r="G15" s="27">
        <v>0</v>
      </c>
      <c r="H15" s="19">
        <v>0</v>
      </c>
      <c r="I15" s="19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27">
        <v>0</v>
      </c>
      <c r="P15" s="27">
        <v>0</v>
      </c>
      <c r="Q15" s="27">
        <v>0</v>
      </c>
    </row>
    <row r="16" spans="1:17" x14ac:dyDescent="0.25">
      <c r="A16" s="88"/>
      <c r="B16" s="40"/>
      <c r="C16" s="61"/>
      <c r="D16" s="3" t="s">
        <v>3</v>
      </c>
      <c r="E16" s="27">
        <f>SUM(F16:Q16)</f>
        <v>99514.67</v>
      </c>
      <c r="F16" s="27">
        <v>0</v>
      </c>
      <c r="G16" s="27">
        <v>0</v>
      </c>
      <c r="H16" s="19">
        <v>99514.67</v>
      </c>
      <c r="I16" s="19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27">
        <v>0</v>
      </c>
      <c r="P16" s="27">
        <v>0</v>
      </c>
      <c r="Q16" s="27">
        <v>0</v>
      </c>
    </row>
    <row r="17" spans="1:17" ht="30" x14ac:dyDescent="0.25">
      <c r="A17" s="89"/>
      <c r="B17" s="41"/>
      <c r="C17" s="62"/>
      <c r="D17" s="3" t="s">
        <v>8</v>
      </c>
      <c r="E17" s="27">
        <f>SUM(F17:Q17)</f>
        <v>0</v>
      </c>
      <c r="F17" s="27">
        <v>0</v>
      </c>
      <c r="G17" s="27">
        <v>0</v>
      </c>
      <c r="H17" s="19">
        <v>0</v>
      </c>
      <c r="I17" s="19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  <c r="O17" s="27">
        <v>0</v>
      </c>
      <c r="P17" s="27">
        <v>0</v>
      </c>
      <c r="Q17" s="27">
        <v>0</v>
      </c>
    </row>
    <row r="18" spans="1:17" ht="15" customHeight="1" x14ac:dyDescent="0.25">
      <c r="A18" s="31" t="s">
        <v>31</v>
      </c>
      <c r="B18" s="90" t="s">
        <v>32</v>
      </c>
      <c r="C18" s="33" t="s">
        <v>4</v>
      </c>
      <c r="D18" s="3" t="s">
        <v>9</v>
      </c>
      <c r="E18" s="24">
        <f>SUM(E19:E22)</f>
        <v>41160892.689999998</v>
      </c>
      <c r="F18" s="24">
        <f t="shared" ref="F18:Q18" si="1">SUM(F19:F22)</f>
        <v>5727009.1000000006</v>
      </c>
      <c r="G18" s="24">
        <f t="shared" si="1"/>
        <v>4263278.97</v>
      </c>
      <c r="H18" s="24">
        <f t="shared" si="1"/>
        <v>7278552.2400000002</v>
      </c>
      <c r="I18" s="24">
        <f t="shared" si="1"/>
        <v>6282323.3799999999</v>
      </c>
      <c r="J18" s="24">
        <f t="shared" si="1"/>
        <v>9809729</v>
      </c>
      <c r="K18" s="24">
        <f t="shared" si="1"/>
        <v>2800000</v>
      </c>
      <c r="L18" s="24">
        <f t="shared" si="1"/>
        <v>2500000</v>
      </c>
      <c r="M18" s="24">
        <f t="shared" si="1"/>
        <v>2500000</v>
      </c>
      <c r="N18" s="24">
        <f t="shared" si="1"/>
        <v>0</v>
      </c>
      <c r="O18" s="24">
        <f t="shared" si="1"/>
        <v>0</v>
      </c>
      <c r="P18" s="24">
        <f t="shared" si="1"/>
        <v>0</v>
      </c>
      <c r="Q18" s="24">
        <f t="shared" si="1"/>
        <v>0</v>
      </c>
    </row>
    <row r="19" spans="1:17" ht="30" x14ac:dyDescent="0.25">
      <c r="A19" s="32"/>
      <c r="B19" s="91"/>
      <c r="C19" s="29"/>
      <c r="D19" s="3" t="s">
        <v>2</v>
      </c>
      <c r="E19" s="24">
        <f>SUM(F19:Q19)</f>
        <v>0</v>
      </c>
      <c r="F19" s="24">
        <v>0</v>
      </c>
      <c r="G19" s="24">
        <v>0</v>
      </c>
      <c r="H19" s="18">
        <v>0</v>
      </c>
      <c r="I19" s="18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</row>
    <row r="20" spans="1:17" s="2" customFormat="1" ht="45" x14ac:dyDescent="0.25">
      <c r="A20" s="30"/>
      <c r="B20" s="91"/>
      <c r="C20" s="29"/>
      <c r="D20" s="3" t="s">
        <v>7</v>
      </c>
      <c r="E20" s="27">
        <f>SUM(F20:Q20)</f>
        <v>0</v>
      </c>
      <c r="F20" s="27">
        <v>0</v>
      </c>
      <c r="G20" s="27">
        <v>0</v>
      </c>
      <c r="H20" s="19">
        <v>0</v>
      </c>
      <c r="I20" s="19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27">
        <v>0</v>
      </c>
      <c r="P20" s="27">
        <v>0</v>
      </c>
      <c r="Q20" s="27">
        <v>0</v>
      </c>
    </row>
    <row r="21" spans="1:17" x14ac:dyDescent="0.25">
      <c r="A21" s="32"/>
      <c r="B21" s="91"/>
      <c r="C21" s="29"/>
      <c r="D21" s="3" t="s">
        <v>3</v>
      </c>
      <c r="E21" s="27">
        <f>SUM(F21:Q21)</f>
        <v>41160892.689999998</v>
      </c>
      <c r="F21" s="27">
        <f>2629433.08+2629433.08+468142.94</f>
        <v>5727009.1000000006</v>
      </c>
      <c r="G21" s="27">
        <f>2197018.92+2066260.05</f>
        <v>4263278.97</v>
      </c>
      <c r="H21" s="19">
        <v>7278552.2400000002</v>
      </c>
      <c r="I21" s="19">
        <v>6282323.3799999999</v>
      </c>
      <c r="J21" s="37">
        <v>9809729</v>
      </c>
      <c r="K21" s="37">
        <v>2800000</v>
      </c>
      <c r="L21" s="37">
        <v>2500000</v>
      </c>
      <c r="M21" s="37">
        <v>2500000</v>
      </c>
      <c r="N21" s="37">
        <v>0</v>
      </c>
      <c r="O21" s="27">
        <v>0</v>
      </c>
      <c r="P21" s="27">
        <v>0</v>
      </c>
      <c r="Q21" s="27">
        <v>0</v>
      </c>
    </row>
    <row r="22" spans="1:17" s="2" customFormat="1" ht="30" x14ac:dyDescent="0.25">
      <c r="A22" s="30"/>
      <c r="B22" s="92"/>
      <c r="C22" s="29"/>
      <c r="D22" s="3" t="s">
        <v>8</v>
      </c>
      <c r="E22" s="27">
        <f>SUM(F22:Q22)</f>
        <v>0</v>
      </c>
      <c r="F22" s="27">
        <v>0</v>
      </c>
      <c r="G22" s="27">
        <v>0</v>
      </c>
      <c r="H22" s="19">
        <v>0</v>
      </c>
      <c r="I22" s="19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27">
        <v>0</v>
      </c>
      <c r="P22" s="27">
        <v>0</v>
      </c>
      <c r="Q22" s="27">
        <v>0</v>
      </c>
    </row>
    <row r="23" spans="1:17" ht="15" customHeight="1" x14ac:dyDescent="0.25">
      <c r="A23" s="87" t="s">
        <v>33</v>
      </c>
      <c r="B23" s="90" t="s">
        <v>34</v>
      </c>
      <c r="C23" s="93" t="s">
        <v>5</v>
      </c>
      <c r="D23" s="3" t="s">
        <v>9</v>
      </c>
      <c r="E23" s="24">
        <f>SUM(E24:E27)</f>
        <v>1135123.1000000001</v>
      </c>
      <c r="F23" s="24">
        <f t="shared" ref="F23:Q23" si="2">SUM(F24:F27)</f>
        <v>1135123.1000000001</v>
      </c>
      <c r="G23" s="24">
        <f t="shared" si="2"/>
        <v>0</v>
      </c>
      <c r="H23" s="24">
        <f t="shared" si="2"/>
        <v>0</v>
      </c>
      <c r="I23" s="24">
        <f t="shared" si="2"/>
        <v>0</v>
      </c>
      <c r="J23" s="24">
        <f t="shared" si="2"/>
        <v>0</v>
      </c>
      <c r="K23" s="24">
        <f t="shared" si="2"/>
        <v>0</v>
      </c>
      <c r="L23" s="24">
        <f t="shared" si="2"/>
        <v>0</v>
      </c>
      <c r="M23" s="24">
        <f t="shared" si="2"/>
        <v>0</v>
      </c>
      <c r="N23" s="24">
        <f t="shared" si="2"/>
        <v>0</v>
      </c>
      <c r="O23" s="24">
        <f t="shared" si="2"/>
        <v>0</v>
      </c>
      <c r="P23" s="24">
        <f t="shared" si="2"/>
        <v>0</v>
      </c>
      <c r="Q23" s="24">
        <f t="shared" si="2"/>
        <v>0</v>
      </c>
    </row>
    <row r="24" spans="1:17" ht="30" x14ac:dyDescent="0.25">
      <c r="A24" s="88"/>
      <c r="B24" s="91"/>
      <c r="C24" s="94"/>
      <c r="D24" s="3" t="s">
        <v>2</v>
      </c>
      <c r="E24" s="24">
        <f>SUM(F24:Q24)</f>
        <v>0</v>
      </c>
      <c r="F24" s="24">
        <v>0</v>
      </c>
      <c r="G24" s="24">
        <v>0</v>
      </c>
      <c r="H24" s="18">
        <v>0</v>
      </c>
      <c r="I24" s="1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</row>
    <row r="25" spans="1:17" ht="45" x14ac:dyDescent="0.25">
      <c r="A25" s="88"/>
      <c r="B25" s="91"/>
      <c r="C25" s="94"/>
      <c r="D25" s="3" t="s">
        <v>7</v>
      </c>
      <c r="E25" s="27">
        <f>SUM(F25:Q25)</f>
        <v>0</v>
      </c>
      <c r="F25" s="27">
        <v>0</v>
      </c>
      <c r="G25" s="27">
        <v>0</v>
      </c>
      <c r="H25" s="19">
        <v>0</v>
      </c>
      <c r="I25" s="19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27">
        <v>0</v>
      </c>
      <c r="P25" s="27">
        <v>0</v>
      </c>
      <c r="Q25" s="27">
        <v>0</v>
      </c>
    </row>
    <row r="26" spans="1:17" x14ac:dyDescent="0.25">
      <c r="A26" s="88"/>
      <c r="B26" s="91"/>
      <c r="C26" s="61"/>
      <c r="D26" s="3" t="s">
        <v>3</v>
      </c>
      <c r="E26" s="27">
        <f>SUM(F26:Q26)</f>
        <v>1135123.1000000001</v>
      </c>
      <c r="F26" s="27">
        <f>1100123.1+35000</f>
        <v>1135123.1000000001</v>
      </c>
      <c r="G26" s="27">
        <v>0</v>
      </c>
      <c r="H26" s="19">
        <v>0</v>
      </c>
      <c r="I26" s="19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27">
        <v>0</v>
      </c>
      <c r="P26" s="27">
        <v>0</v>
      </c>
      <c r="Q26" s="24"/>
    </row>
    <row r="27" spans="1:17" ht="30" x14ac:dyDescent="0.25">
      <c r="A27" s="89"/>
      <c r="B27" s="92"/>
      <c r="C27" s="62"/>
      <c r="D27" s="3" t="s">
        <v>8</v>
      </c>
      <c r="E27" s="27">
        <f>SUM(F27:Q27)</f>
        <v>0</v>
      </c>
      <c r="F27" s="27">
        <v>0</v>
      </c>
      <c r="G27" s="27">
        <v>0</v>
      </c>
      <c r="H27" s="19">
        <v>0</v>
      </c>
      <c r="I27" s="19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27">
        <v>0</v>
      </c>
      <c r="P27" s="27">
        <v>0</v>
      </c>
      <c r="Q27" s="27">
        <v>0</v>
      </c>
    </row>
    <row r="28" spans="1:17" ht="15" customHeight="1" x14ac:dyDescent="0.25">
      <c r="A28" s="87" t="s">
        <v>35</v>
      </c>
      <c r="B28" s="90" t="s">
        <v>79</v>
      </c>
      <c r="C28" s="60" t="s">
        <v>4</v>
      </c>
      <c r="D28" s="3" t="s">
        <v>9</v>
      </c>
      <c r="E28" s="24">
        <f>SUM(E30:E32)</f>
        <v>244000</v>
      </c>
      <c r="F28" s="24">
        <v>0</v>
      </c>
      <c r="G28" s="24">
        <v>0</v>
      </c>
      <c r="H28" s="18">
        <f>SUM(H30:H32)</f>
        <v>0</v>
      </c>
      <c r="I28" s="18">
        <f t="shared" ref="I28:Q28" si="3">SUM(I30:I32)</f>
        <v>0</v>
      </c>
      <c r="J28" s="24">
        <f t="shared" si="3"/>
        <v>244000</v>
      </c>
      <c r="K28" s="24">
        <f t="shared" si="3"/>
        <v>0</v>
      </c>
      <c r="L28" s="24">
        <f t="shared" si="3"/>
        <v>0</v>
      </c>
      <c r="M28" s="24">
        <f t="shared" si="3"/>
        <v>0</v>
      </c>
      <c r="N28" s="24">
        <f t="shared" si="3"/>
        <v>0</v>
      </c>
      <c r="O28" s="24">
        <f t="shared" si="3"/>
        <v>0</v>
      </c>
      <c r="P28" s="24">
        <f t="shared" si="3"/>
        <v>0</v>
      </c>
      <c r="Q28" s="24">
        <f t="shared" si="3"/>
        <v>0</v>
      </c>
    </row>
    <row r="29" spans="1:17" ht="30" x14ac:dyDescent="0.25">
      <c r="A29" s="88"/>
      <c r="B29" s="91"/>
      <c r="C29" s="61"/>
      <c r="D29" s="3" t="s">
        <v>2</v>
      </c>
      <c r="E29" s="24">
        <f>SUM(F29:Q29)</f>
        <v>0</v>
      </c>
      <c r="F29" s="24">
        <v>0</v>
      </c>
      <c r="G29" s="24">
        <v>0</v>
      </c>
      <c r="H29" s="18">
        <v>0</v>
      </c>
      <c r="I29" s="1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</row>
    <row r="30" spans="1:17" ht="45" x14ac:dyDescent="0.25">
      <c r="A30" s="88"/>
      <c r="B30" s="91"/>
      <c r="C30" s="61"/>
      <c r="D30" s="3" t="s">
        <v>7</v>
      </c>
      <c r="E30" s="27">
        <f>SUM(F30:Q30)</f>
        <v>0</v>
      </c>
      <c r="F30" s="27">
        <v>0</v>
      </c>
      <c r="G30" s="27">
        <v>0</v>
      </c>
      <c r="H30" s="19">
        <v>0</v>
      </c>
      <c r="I30" s="19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27">
        <v>0</v>
      </c>
      <c r="P30" s="27">
        <v>0</v>
      </c>
      <c r="Q30" s="27">
        <v>0</v>
      </c>
    </row>
    <row r="31" spans="1:17" x14ac:dyDescent="0.25">
      <c r="A31" s="88"/>
      <c r="B31" s="91"/>
      <c r="C31" s="61"/>
      <c r="D31" s="3" t="s">
        <v>3</v>
      </c>
      <c r="E31" s="27">
        <f>SUM(F31:Q31)</f>
        <v>244000</v>
      </c>
      <c r="F31" s="27">
        <v>0</v>
      </c>
      <c r="G31" s="27">
        <v>0</v>
      </c>
      <c r="H31" s="19">
        <v>0</v>
      </c>
      <c r="I31" s="27">
        <v>0</v>
      </c>
      <c r="J31" s="37">
        <v>244000</v>
      </c>
      <c r="K31" s="37">
        <v>0</v>
      </c>
      <c r="L31" s="37">
        <v>0</v>
      </c>
      <c r="M31" s="37">
        <v>0</v>
      </c>
      <c r="N31" s="37">
        <v>0</v>
      </c>
      <c r="O31" s="27">
        <v>0</v>
      </c>
      <c r="P31" s="27">
        <v>0</v>
      </c>
      <c r="Q31" s="27">
        <v>0</v>
      </c>
    </row>
    <row r="32" spans="1:17" ht="30" x14ac:dyDescent="0.25">
      <c r="A32" s="89"/>
      <c r="B32" s="92"/>
      <c r="C32" s="62"/>
      <c r="D32" s="3" t="s">
        <v>8</v>
      </c>
      <c r="E32" s="27">
        <f>SUM(F32:Q32)</f>
        <v>0</v>
      </c>
      <c r="F32" s="27">
        <f>SUM(G32:Q32)</f>
        <v>0</v>
      </c>
      <c r="G32" s="27">
        <f>SUM(H32:Q32)</f>
        <v>0</v>
      </c>
      <c r="H32" s="19">
        <f>SUM(I32:Q32)</f>
        <v>0</v>
      </c>
      <c r="I32" s="19">
        <f>SUM(J32:Q32)</f>
        <v>0</v>
      </c>
      <c r="J32" s="37">
        <f>SUM(K32:Q32)</f>
        <v>0</v>
      </c>
      <c r="K32" s="37">
        <f>SUM(L32:Q32)</f>
        <v>0</v>
      </c>
      <c r="L32" s="37">
        <f>SUM(M32:Q32)</f>
        <v>0</v>
      </c>
      <c r="M32" s="37">
        <f>SUM(N32:Q32)</f>
        <v>0</v>
      </c>
      <c r="N32" s="37">
        <f>SUM(O32:Q32)</f>
        <v>0</v>
      </c>
      <c r="O32" s="27">
        <f>SUM(P32:Q32)</f>
        <v>0</v>
      </c>
      <c r="P32" s="27">
        <f>SUM(Q32:Q32)</f>
        <v>0</v>
      </c>
      <c r="Q32" s="27">
        <v>0</v>
      </c>
    </row>
    <row r="33" spans="1:17" ht="15.75" customHeight="1" x14ac:dyDescent="0.25">
      <c r="A33" s="87"/>
      <c r="B33" s="45" t="s">
        <v>36</v>
      </c>
      <c r="C33" s="95"/>
      <c r="D33" s="3" t="s">
        <v>9</v>
      </c>
      <c r="E33" s="27">
        <f>E35+E36+E37+E34</f>
        <v>40139530.460000001</v>
      </c>
      <c r="F33" s="27">
        <f>F35+F36+F37+F34</f>
        <v>6862132.2000000011</v>
      </c>
      <c r="G33" s="27">
        <f t="shared" ref="G33:Q33" si="4">G35+G36+G37+G34</f>
        <v>4263278.97</v>
      </c>
      <c r="H33" s="27">
        <f t="shared" si="4"/>
        <v>7378066.9100000001</v>
      </c>
      <c r="I33" s="27">
        <f t="shared" si="4"/>
        <v>6282323.3799999999</v>
      </c>
      <c r="J33" s="37">
        <f t="shared" si="4"/>
        <v>10053729</v>
      </c>
      <c r="K33" s="37">
        <f t="shared" si="4"/>
        <v>2800000</v>
      </c>
      <c r="L33" s="37">
        <f>L35+L36+L37+L34</f>
        <v>2500000</v>
      </c>
      <c r="M33" s="37">
        <f t="shared" si="4"/>
        <v>2500000</v>
      </c>
      <c r="N33" s="37">
        <f t="shared" si="4"/>
        <v>0</v>
      </c>
      <c r="O33" s="27">
        <f t="shared" si="4"/>
        <v>0</v>
      </c>
      <c r="P33" s="27">
        <f t="shared" si="4"/>
        <v>0</v>
      </c>
      <c r="Q33" s="27">
        <f t="shared" si="4"/>
        <v>0</v>
      </c>
    </row>
    <row r="34" spans="1:17" ht="29.25" customHeight="1" x14ac:dyDescent="0.25">
      <c r="A34" s="88"/>
      <c r="B34" s="46"/>
      <c r="C34" s="96"/>
      <c r="D34" s="3" t="s">
        <v>2</v>
      </c>
      <c r="E34" s="24">
        <f>SUM(F34:Q34)</f>
        <v>0</v>
      </c>
      <c r="F34" s="24">
        <f>F14+F19+F24+F29</f>
        <v>0</v>
      </c>
      <c r="G34" s="24">
        <f t="shared" ref="G34:Q34" si="5">G14+G19+G24+G29</f>
        <v>0</v>
      </c>
      <c r="H34" s="24">
        <f t="shared" si="5"/>
        <v>0</v>
      </c>
      <c r="I34" s="24">
        <f t="shared" si="5"/>
        <v>0</v>
      </c>
      <c r="J34" s="24">
        <f t="shared" si="5"/>
        <v>0</v>
      </c>
      <c r="K34" s="24">
        <f t="shared" si="5"/>
        <v>0</v>
      </c>
      <c r="L34" s="24">
        <f t="shared" si="5"/>
        <v>0</v>
      </c>
      <c r="M34" s="24">
        <f t="shared" si="5"/>
        <v>0</v>
      </c>
      <c r="N34" s="24">
        <f t="shared" si="5"/>
        <v>0</v>
      </c>
      <c r="O34" s="24">
        <f t="shared" si="5"/>
        <v>0</v>
      </c>
      <c r="P34" s="24">
        <f t="shared" si="5"/>
        <v>0</v>
      </c>
      <c r="Q34" s="24">
        <f t="shared" si="5"/>
        <v>0</v>
      </c>
    </row>
    <row r="35" spans="1:17" ht="48" customHeight="1" x14ac:dyDescent="0.25">
      <c r="A35" s="88"/>
      <c r="B35" s="46"/>
      <c r="C35" s="96"/>
      <c r="D35" s="3" t="s">
        <v>7</v>
      </c>
      <c r="E35" s="27">
        <f>F35+G35+H35+I35+J35+K35+L35+Q35</f>
        <v>0</v>
      </c>
      <c r="F35" s="24">
        <f t="shared" ref="F35:Q37" si="6">F15+F20+F25+F30</f>
        <v>0</v>
      </c>
      <c r="G35" s="24">
        <f t="shared" si="6"/>
        <v>0</v>
      </c>
      <c r="H35" s="24">
        <f t="shared" si="6"/>
        <v>0</v>
      </c>
      <c r="I35" s="24">
        <f t="shared" si="6"/>
        <v>0</v>
      </c>
      <c r="J35" s="24">
        <f t="shared" si="6"/>
        <v>0</v>
      </c>
      <c r="K35" s="24">
        <f t="shared" si="6"/>
        <v>0</v>
      </c>
      <c r="L35" s="24">
        <f t="shared" si="6"/>
        <v>0</v>
      </c>
      <c r="M35" s="24">
        <f t="shared" si="6"/>
        <v>0</v>
      </c>
      <c r="N35" s="24">
        <f t="shared" si="6"/>
        <v>0</v>
      </c>
      <c r="O35" s="24">
        <f t="shared" si="6"/>
        <v>0</v>
      </c>
      <c r="P35" s="24">
        <f t="shared" si="6"/>
        <v>0</v>
      </c>
      <c r="Q35" s="24">
        <f t="shared" si="6"/>
        <v>0</v>
      </c>
    </row>
    <row r="36" spans="1:17" s="2" customFormat="1" ht="15.75" customHeight="1" x14ac:dyDescent="0.25">
      <c r="A36" s="88"/>
      <c r="B36" s="46"/>
      <c r="C36" s="96"/>
      <c r="D36" s="3" t="s">
        <v>3</v>
      </c>
      <c r="E36" s="27">
        <f>F36+G36+H36+I36+J36+K36+L36+Q36</f>
        <v>40139530.460000001</v>
      </c>
      <c r="F36" s="24">
        <f t="shared" si="6"/>
        <v>6862132.2000000011</v>
      </c>
      <c r="G36" s="24">
        <f t="shared" si="6"/>
        <v>4263278.97</v>
      </c>
      <c r="H36" s="24">
        <f t="shared" si="6"/>
        <v>7378066.9100000001</v>
      </c>
      <c r="I36" s="24">
        <f t="shared" si="6"/>
        <v>6282323.3799999999</v>
      </c>
      <c r="J36" s="24">
        <f t="shared" si="6"/>
        <v>10053729</v>
      </c>
      <c r="K36" s="24">
        <f t="shared" si="6"/>
        <v>2800000</v>
      </c>
      <c r="L36" s="24">
        <f>L16+L21+L26+L31</f>
        <v>2500000</v>
      </c>
      <c r="M36" s="24">
        <f t="shared" si="6"/>
        <v>2500000</v>
      </c>
      <c r="N36" s="24">
        <f t="shared" si="6"/>
        <v>0</v>
      </c>
      <c r="O36" s="24">
        <f t="shared" si="6"/>
        <v>0</v>
      </c>
      <c r="P36" s="24">
        <f t="shared" si="6"/>
        <v>0</v>
      </c>
      <c r="Q36" s="24">
        <f t="shared" si="6"/>
        <v>0</v>
      </c>
    </row>
    <row r="37" spans="1:17" ht="30.75" customHeight="1" x14ac:dyDescent="0.25">
      <c r="A37" s="89"/>
      <c r="B37" s="47"/>
      <c r="C37" s="97"/>
      <c r="D37" s="3" t="s">
        <v>8</v>
      </c>
      <c r="E37" s="27">
        <f>F37+G37+H37+I37+J37+K37+L37+Q37</f>
        <v>0</v>
      </c>
      <c r="F37" s="24">
        <f t="shared" si="6"/>
        <v>0</v>
      </c>
      <c r="G37" s="24">
        <f t="shared" si="6"/>
        <v>0</v>
      </c>
      <c r="H37" s="24">
        <f t="shared" si="6"/>
        <v>0</v>
      </c>
      <c r="I37" s="24">
        <f t="shared" si="6"/>
        <v>0</v>
      </c>
      <c r="J37" s="24">
        <f t="shared" si="6"/>
        <v>0</v>
      </c>
      <c r="K37" s="24">
        <f t="shared" si="6"/>
        <v>0</v>
      </c>
      <c r="L37" s="24">
        <f t="shared" si="6"/>
        <v>0</v>
      </c>
      <c r="M37" s="24">
        <f t="shared" si="6"/>
        <v>0</v>
      </c>
      <c r="N37" s="24">
        <f t="shared" si="6"/>
        <v>0</v>
      </c>
      <c r="O37" s="24">
        <f t="shared" si="6"/>
        <v>0</v>
      </c>
      <c r="P37" s="24">
        <f t="shared" si="6"/>
        <v>0</v>
      </c>
      <c r="Q37" s="24">
        <f t="shared" si="6"/>
        <v>0</v>
      </c>
    </row>
    <row r="38" spans="1:17" ht="16.5" customHeight="1" x14ac:dyDescent="0.25">
      <c r="A38" s="83" t="s">
        <v>37</v>
      </c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4"/>
    </row>
    <row r="39" spans="1:17" ht="15.75" customHeight="1" x14ac:dyDescent="0.25">
      <c r="A39" s="73" t="s">
        <v>38</v>
      </c>
      <c r="B39" s="79" t="s">
        <v>39</v>
      </c>
      <c r="C39" s="60" t="s">
        <v>4</v>
      </c>
      <c r="D39" s="3" t="s">
        <v>9</v>
      </c>
      <c r="E39" s="24">
        <f>SUM(E40:E43)</f>
        <v>166635.01</v>
      </c>
      <c r="F39" s="24">
        <f t="shared" ref="F39:Q39" si="7">SUM(F40:F43)</f>
        <v>166635.01</v>
      </c>
      <c r="G39" s="24">
        <f t="shared" si="7"/>
        <v>0</v>
      </c>
      <c r="H39" s="24">
        <f t="shared" si="7"/>
        <v>0</v>
      </c>
      <c r="I39" s="24">
        <f t="shared" si="7"/>
        <v>0</v>
      </c>
      <c r="J39" s="24">
        <f t="shared" si="7"/>
        <v>0</v>
      </c>
      <c r="K39" s="24">
        <f t="shared" si="7"/>
        <v>0</v>
      </c>
      <c r="L39" s="24">
        <f t="shared" si="7"/>
        <v>0</v>
      </c>
      <c r="M39" s="24">
        <f t="shared" si="7"/>
        <v>0</v>
      </c>
      <c r="N39" s="24">
        <f t="shared" si="7"/>
        <v>0</v>
      </c>
      <c r="O39" s="24">
        <f t="shared" si="7"/>
        <v>0</v>
      </c>
      <c r="P39" s="24">
        <f t="shared" si="7"/>
        <v>0</v>
      </c>
      <c r="Q39" s="24">
        <f t="shared" si="7"/>
        <v>0</v>
      </c>
    </row>
    <row r="40" spans="1:17" ht="30" customHeight="1" x14ac:dyDescent="0.25">
      <c r="A40" s="74"/>
      <c r="B40" s="80"/>
      <c r="C40" s="61"/>
      <c r="D40" s="3" t="s">
        <v>2</v>
      </c>
      <c r="E40" s="24">
        <f>SUM(F40:Q40)</f>
        <v>0</v>
      </c>
      <c r="F40" s="24">
        <v>0</v>
      </c>
      <c r="G40" s="24">
        <v>0</v>
      </c>
      <c r="H40" s="18">
        <v>0</v>
      </c>
      <c r="I40" s="1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</row>
    <row r="41" spans="1:17" ht="51" customHeight="1" x14ac:dyDescent="0.25">
      <c r="A41" s="74"/>
      <c r="B41" s="80"/>
      <c r="C41" s="61"/>
      <c r="D41" s="3" t="s">
        <v>7</v>
      </c>
      <c r="E41" s="27">
        <f>SUM(F41:Q41)</f>
        <v>0</v>
      </c>
      <c r="F41" s="27">
        <v>0</v>
      </c>
      <c r="G41" s="27">
        <v>0</v>
      </c>
      <c r="H41" s="19">
        <v>0</v>
      </c>
      <c r="I41" s="19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27">
        <v>0</v>
      </c>
      <c r="P41" s="27">
        <v>0</v>
      </c>
      <c r="Q41" s="27">
        <v>0</v>
      </c>
    </row>
    <row r="42" spans="1:17" ht="15.75" customHeight="1" x14ac:dyDescent="0.25">
      <c r="A42" s="74"/>
      <c r="B42" s="80"/>
      <c r="C42" s="61"/>
      <c r="D42" s="3" t="s">
        <v>3</v>
      </c>
      <c r="E42" s="27">
        <f>SUM(F42:Q42)</f>
        <v>166635.01</v>
      </c>
      <c r="F42" s="27">
        <v>166635.01</v>
      </c>
      <c r="G42" s="27">
        <v>0</v>
      </c>
      <c r="H42" s="19">
        <v>0</v>
      </c>
      <c r="I42" s="19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27">
        <v>0</v>
      </c>
      <c r="P42" s="27">
        <v>0</v>
      </c>
      <c r="Q42" s="27">
        <v>0</v>
      </c>
    </row>
    <row r="43" spans="1:17" ht="30.75" customHeight="1" x14ac:dyDescent="0.25">
      <c r="A43" s="75"/>
      <c r="B43" s="81"/>
      <c r="C43" s="62"/>
      <c r="D43" s="3" t="s">
        <v>8</v>
      </c>
      <c r="E43" s="27">
        <f>SUM(F43:Q43)</f>
        <v>0</v>
      </c>
      <c r="F43" s="27">
        <v>0</v>
      </c>
      <c r="G43" s="27">
        <v>0</v>
      </c>
      <c r="H43" s="19">
        <v>0</v>
      </c>
      <c r="I43" s="19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27">
        <v>0</v>
      </c>
      <c r="P43" s="27">
        <v>0</v>
      </c>
      <c r="Q43" s="27">
        <v>0</v>
      </c>
    </row>
    <row r="44" spans="1:17" ht="15.75" customHeight="1" x14ac:dyDescent="0.25">
      <c r="A44" s="73"/>
      <c r="B44" s="45" t="s">
        <v>40</v>
      </c>
      <c r="C44" s="60"/>
      <c r="D44" s="3" t="s">
        <v>9</v>
      </c>
      <c r="E44" s="24">
        <f>SUM(E45:E48)</f>
        <v>166635.01</v>
      </c>
      <c r="F44" s="24">
        <f t="shared" ref="F44:Q44" si="8">SUM(F45:F48)</f>
        <v>166635.01</v>
      </c>
      <c r="G44" s="24">
        <f t="shared" si="8"/>
        <v>0</v>
      </c>
      <c r="H44" s="24">
        <f t="shared" si="8"/>
        <v>0</v>
      </c>
      <c r="I44" s="24">
        <f t="shared" si="8"/>
        <v>0</v>
      </c>
      <c r="J44" s="24">
        <f t="shared" si="8"/>
        <v>0</v>
      </c>
      <c r="K44" s="24">
        <f t="shared" si="8"/>
        <v>0</v>
      </c>
      <c r="L44" s="24">
        <f t="shared" si="8"/>
        <v>0</v>
      </c>
      <c r="M44" s="24">
        <f t="shared" si="8"/>
        <v>0</v>
      </c>
      <c r="N44" s="24">
        <f t="shared" si="8"/>
        <v>0</v>
      </c>
      <c r="O44" s="24">
        <f t="shared" si="8"/>
        <v>0</v>
      </c>
      <c r="P44" s="24">
        <f t="shared" si="8"/>
        <v>0</v>
      </c>
      <c r="Q44" s="24">
        <f t="shared" si="8"/>
        <v>0</v>
      </c>
    </row>
    <row r="45" spans="1:17" ht="45.75" customHeight="1" x14ac:dyDescent="0.25">
      <c r="A45" s="74"/>
      <c r="B45" s="46"/>
      <c r="C45" s="61"/>
      <c r="D45" s="3" t="s">
        <v>2</v>
      </c>
      <c r="E45" s="27">
        <f>SUM(F45:Q45)</f>
        <v>0</v>
      </c>
      <c r="F45" s="27">
        <f>F40</f>
        <v>0</v>
      </c>
      <c r="G45" s="27">
        <f t="shared" ref="G45:Q45" si="9">G40</f>
        <v>0</v>
      </c>
      <c r="H45" s="27">
        <f t="shared" si="9"/>
        <v>0</v>
      </c>
      <c r="I45" s="27">
        <f t="shared" si="9"/>
        <v>0</v>
      </c>
      <c r="J45" s="37">
        <f t="shared" si="9"/>
        <v>0</v>
      </c>
      <c r="K45" s="37">
        <f t="shared" si="9"/>
        <v>0</v>
      </c>
      <c r="L45" s="37">
        <f t="shared" si="9"/>
        <v>0</v>
      </c>
      <c r="M45" s="37">
        <f t="shared" si="9"/>
        <v>0</v>
      </c>
      <c r="N45" s="37">
        <f t="shared" si="9"/>
        <v>0</v>
      </c>
      <c r="O45" s="27">
        <f t="shared" si="9"/>
        <v>0</v>
      </c>
      <c r="P45" s="27">
        <f t="shared" si="9"/>
        <v>0</v>
      </c>
      <c r="Q45" s="27">
        <f t="shared" si="9"/>
        <v>0</v>
      </c>
    </row>
    <row r="46" spans="1:17" ht="45.75" customHeight="1" x14ac:dyDescent="0.25">
      <c r="A46" s="74"/>
      <c r="B46" s="46"/>
      <c r="C46" s="61"/>
      <c r="D46" s="3" t="s">
        <v>7</v>
      </c>
      <c r="E46" s="27">
        <f>SUM(F46:Q46)</f>
        <v>0</v>
      </c>
      <c r="F46" s="27">
        <f t="shared" ref="F46:Q48" si="10">F41</f>
        <v>0</v>
      </c>
      <c r="G46" s="27">
        <f t="shared" si="10"/>
        <v>0</v>
      </c>
      <c r="H46" s="27">
        <f t="shared" si="10"/>
        <v>0</v>
      </c>
      <c r="I46" s="27">
        <f t="shared" si="10"/>
        <v>0</v>
      </c>
      <c r="J46" s="37">
        <f t="shared" si="10"/>
        <v>0</v>
      </c>
      <c r="K46" s="37">
        <f t="shared" si="10"/>
        <v>0</v>
      </c>
      <c r="L46" s="37">
        <f t="shared" si="10"/>
        <v>0</v>
      </c>
      <c r="M46" s="37">
        <f t="shared" si="10"/>
        <v>0</v>
      </c>
      <c r="N46" s="37">
        <f t="shared" si="10"/>
        <v>0</v>
      </c>
      <c r="O46" s="27">
        <f t="shared" si="10"/>
        <v>0</v>
      </c>
      <c r="P46" s="27">
        <f t="shared" si="10"/>
        <v>0</v>
      </c>
      <c r="Q46" s="27">
        <f t="shared" si="10"/>
        <v>0</v>
      </c>
    </row>
    <row r="47" spans="1:17" ht="15.75" customHeight="1" x14ac:dyDescent="0.25">
      <c r="A47" s="74"/>
      <c r="B47" s="46"/>
      <c r="C47" s="61"/>
      <c r="D47" s="3" t="s">
        <v>3</v>
      </c>
      <c r="E47" s="27">
        <f>SUM(F47:Q47)</f>
        <v>166635.01</v>
      </c>
      <c r="F47" s="27">
        <f>F42</f>
        <v>166635.01</v>
      </c>
      <c r="G47" s="27">
        <f t="shared" si="10"/>
        <v>0</v>
      </c>
      <c r="H47" s="27">
        <f t="shared" si="10"/>
        <v>0</v>
      </c>
      <c r="I47" s="27">
        <f t="shared" si="10"/>
        <v>0</v>
      </c>
      <c r="J47" s="37">
        <f t="shared" si="10"/>
        <v>0</v>
      </c>
      <c r="K47" s="37">
        <f t="shared" si="10"/>
        <v>0</v>
      </c>
      <c r="L47" s="37">
        <f t="shared" si="10"/>
        <v>0</v>
      </c>
      <c r="M47" s="37">
        <f t="shared" si="10"/>
        <v>0</v>
      </c>
      <c r="N47" s="37">
        <f t="shared" si="10"/>
        <v>0</v>
      </c>
      <c r="O47" s="27">
        <f t="shared" si="10"/>
        <v>0</v>
      </c>
      <c r="P47" s="27">
        <f t="shared" si="10"/>
        <v>0</v>
      </c>
      <c r="Q47" s="27">
        <f t="shared" si="10"/>
        <v>0</v>
      </c>
    </row>
    <row r="48" spans="1:17" ht="30.75" customHeight="1" x14ac:dyDescent="0.25">
      <c r="A48" s="75"/>
      <c r="B48" s="47"/>
      <c r="C48" s="62"/>
      <c r="D48" s="3" t="s">
        <v>8</v>
      </c>
      <c r="E48" s="27">
        <f>SUM(F48:Q48)</f>
        <v>0</v>
      </c>
      <c r="F48" s="27">
        <f t="shared" si="10"/>
        <v>0</v>
      </c>
      <c r="G48" s="27">
        <f t="shared" si="10"/>
        <v>0</v>
      </c>
      <c r="H48" s="27">
        <f t="shared" si="10"/>
        <v>0</v>
      </c>
      <c r="I48" s="27">
        <f t="shared" si="10"/>
        <v>0</v>
      </c>
      <c r="J48" s="37">
        <f t="shared" si="10"/>
        <v>0</v>
      </c>
      <c r="K48" s="37">
        <f t="shared" si="10"/>
        <v>0</v>
      </c>
      <c r="L48" s="37">
        <f t="shared" si="10"/>
        <v>0</v>
      </c>
      <c r="M48" s="37">
        <f t="shared" si="10"/>
        <v>0</v>
      </c>
      <c r="N48" s="37">
        <f t="shared" si="10"/>
        <v>0</v>
      </c>
      <c r="O48" s="27">
        <f t="shared" si="10"/>
        <v>0</v>
      </c>
      <c r="P48" s="27">
        <f t="shared" si="10"/>
        <v>0</v>
      </c>
      <c r="Q48" s="27">
        <f t="shared" si="10"/>
        <v>0</v>
      </c>
    </row>
    <row r="49" spans="1:17" ht="15" customHeight="1" x14ac:dyDescent="0.25">
      <c r="A49" s="85" t="s">
        <v>41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65"/>
    </row>
    <row r="50" spans="1:17" x14ac:dyDescent="0.25">
      <c r="A50" s="8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69"/>
    </row>
    <row r="51" spans="1:17" ht="15" customHeight="1" x14ac:dyDescent="0.25">
      <c r="A51" s="73" t="s">
        <v>42</v>
      </c>
      <c r="B51" s="79" t="s">
        <v>64</v>
      </c>
      <c r="C51" s="60" t="s">
        <v>4</v>
      </c>
      <c r="D51" s="3" t="s">
        <v>9</v>
      </c>
      <c r="E51" s="20">
        <f>SUM(E52:E55)</f>
        <v>298321100.68000007</v>
      </c>
      <c r="F51" s="20">
        <f t="shared" ref="F51:Q51" si="11">SUM(F52:F55)</f>
        <v>33314602.299999997</v>
      </c>
      <c r="G51" s="20">
        <f t="shared" si="11"/>
        <v>34208274.689999998</v>
      </c>
      <c r="H51" s="20">
        <f t="shared" si="11"/>
        <v>65585826.07</v>
      </c>
      <c r="I51" s="20">
        <f t="shared" si="11"/>
        <v>40076338.369999997</v>
      </c>
      <c r="J51" s="20">
        <f t="shared" si="11"/>
        <v>19459919.399999999</v>
      </c>
      <c r="K51" s="20">
        <f t="shared" si="11"/>
        <v>36957400.769999996</v>
      </c>
      <c r="L51" s="20">
        <f t="shared" si="11"/>
        <v>34639600</v>
      </c>
      <c r="M51" s="20">
        <f t="shared" si="11"/>
        <v>34079139.079999998</v>
      </c>
      <c r="N51" s="20">
        <f t="shared" si="11"/>
        <v>0</v>
      </c>
      <c r="O51" s="20">
        <f t="shared" si="11"/>
        <v>0</v>
      </c>
      <c r="P51" s="20">
        <f t="shared" si="11"/>
        <v>0</v>
      </c>
      <c r="Q51" s="20">
        <f t="shared" si="11"/>
        <v>0</v>
      </c>
    </row>
    <row r="52" spans="1:17" ht="30" x14ac:dyDescent="0.25">
      <c r="A52" s="74"/>
      <c r="B52" s="80"/>
      <c r="C52" s="61"/>
      <c r="D52" s="3" t="s">
        <v>2</v>
      </c>
      <c r="E52" s="24">
        <f>SUM(F52:Q52)</f>
        <v>0</v>
      </c>
      <c r="F52" s="24">
        <v>0</v>
      </c>
      <c r="G52" s="24">
        <v>0</v>
      </c>
      <c r="H52" s="18">
        <v>0</v>
      </c>
      <c r="I52" s="1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</row>
    <row r="53" spans="1:17" ht="45" x14ac:dyDescent="0.25">
      <c r="A53" s="74"/>
      <c r="B53" s="80"/>
      <c r="C53" s="61"/>
      <c r="D53" s="3" t="s">
        <v>7</v>
      </c>
      <c r="E53" s="27">
        <f>SUM(F53:Q53)</f>
        <v>142162700</v>
      </c>
      <c r="F53" s="27">
        <f>4534000+398900+13247900</f>
        <v>18180800</v>
      </c>
      <c r="G53" s="27">
        <v>14518000</v>
      </c>
      <c r="H53" s="19">
        <f>4489100+17510500+10800000</f>
        <v>32799600</v>
      </c>
      <c r="I53" s="19">
        <v>17745500</v>
      </c>
      <c r="J53" s="37">
        <v>0</v>
      </c>
      <c r="K53" s="37">
        <v>19639600</v>
      </c>
      <c r="L53" s="37">
        <v>19639600</v>
      </c>
      <c r="M53" s="37">
        <v>19639600</v>
      </c>
      <c r="N53" s="37">
        <v>0</v>
      </c>
      <c r="O53" s="27">
        <v>0</v>
      </c>
      <c r="P53" s="27">
        <v>0</v>
      </c>
      <c r="Q53" s="27">
        <v>0</v>
      </c>
    </row>
    <row r="54" spans="1:17" x14ac:dyDescent="0.25">
      <c r="A54" s="74"/>
      <c r="B54" s="80"/>
      <c r="C54" s="61"/>
      <c r="D54" s="3" t="s">
        <v>3</v>
      </c>
      <c r="E54" s="27">
        <f t="shared" ref="E54:E60" si="12">SUM(F54:Q54)</f>
        <v>156158400.68000004</v>
      </c>
      <c r="F54" s="27">
        <f>503777.78+3699858.92+4667363.3+5000000-881266.64+881266.64+447531.54+3000000-2184729.24</f>
        <v>15133802.299999999</v>
      </c>
      <c r="G54" s="27">
        <v>19690274.690000001</v>
      </c>
      <c r="H54" s="19">
        <f>498788.89+1945611.11+1200000+12180353.07+239441.85+531498.95+16190532.2</f>
        <v>32786226.07</v>
      </c>
      <c r="I54" s="27">
        <f>3973633.94+10286925.2+6098557.01+1971722.22</f>
        <v>22330838.369999997</v>
      </c>
      <c r="J54" s="37">
        <v>19459919.399999999</v>
      </c>
      <c r="K54" s="37">
        <f>6540022.99+5595600+2182177.78+3000000</f>
        <v>17317800.77</v>
      </c>
      <c r="L54" s="37">
        <v>15000000</v>
      </c>
      <c r="M54" s="37">
        <f>15000000-560460.92</f>
        <v>14439539.08</v>
      </c>
      <c r="N54" s="37">
        <v>0</v>
      </c>
      <c r="O54" s="27">
        <v>0</v>
      </c>
      <c r="P54" s="27">
        <v>0</v>
      </c>
      <c r="Q54" s="27">
        <v>0</v>
      </c>
    </row>
    <row r="55" spans="1:17" ht="30" x14ac:dyDescent="0.25">
      <c r="A55" s="75"/>
      <c r="B55" s="81"/>
      <c r="C55" s="62"/>
      <c r="D55" s="3" t="s">
        <v>8</v>
      </c>
      <c r="E55" s="27">
        <f t="shared" si="12"/>
        <v>0</v>
      </c>
      <c r="F55" s="27">
        <v>0</v>
      </c>
      <c r="G55" s="27">
        <v>0</v>
      </c>
      <c r="H55" s="19">
        <v>0</v>
      </c>
      <c r="I55" s="19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27">
        <v>0</v>
      </c>
      <c r="P55" s="27">
        <v>0</v>
      </c>
      <c r="Q55" s="27">
        <v>0</v>
      </c>
    </row>
    <row r="56" spans="1:17" x14ac:dyDescent="0.25">
      <c r="A56" s="73"/>
      <c r="B56" s="45" t="s">
        <v>43</v>
      </c>
      <c r="C56" s="60"/>
      <c r="D56" s="3" t="s">
        <v>9</v>
      </c>
      <c r="E56" s="20">
        <f>SUM(E57:E60)</f>
        <v>298321100.68000007</v>
      </c>
      <c r="F56" s="20">
        <f t="shared" ref="F56:Q56" si="13">SUM(F57:F60)</f>
        <v>33314602.299999997</v>
      </c>
      <c r="G56" s="20">
        <f t="shared" si="13"/>
        <v>34208274.689999998</v>
      </c>
      <c r="H56" s="20">
        <f t="shared" si="13"/>
        <v>65585826.07</v>
      </c>
      <c r="I56" s="20">
        <f t="shared" si="13"/>
        <v>40076338.369999997</v>
      </c>
      <c r="J56" s="20">
        <f t="shared" si="13"/>
        <v>19459919.399999999</v>
      </c>
      <c r="K56" s="20">
        <f t="shared" si="13"/>
        <v>36957400.769999996</v>
      </c>
      <c r="L56" s="20">
        <f t="shared" si="13"/>
        <v>34639600</v>
      </c>
      <c r="M56" s="20">
        <f t="shared" si="13"/>
        <v>34079139.079999998</v>
      </c>
      <c r="N56" s="20">
        <f t="shared" si="13"/>
        <v>0</v>
      </c>
      <c r="O56" s="20">
        <f t="shared" si="13"/>
        <v>0</v>
      </c>
      <c r="P56" s="20">
        <f t="shared" si="13"/>
        <v>0</v>
      </c>
      <c r="Q56" s="20">
        <f t="shared" si="13"/>
        <v>0</v>
      </c>
    </row>
    <row r="57" spans="1:17" ht="30" x14ac:dyDescent="0.25">
      <c r="A57" s="74"/>
      <c r="B57" s="46"/>
      <c r="C57" s="61"/>
      <c r="D57" s="3" t="s">
        <v>2</v>
      </c>
      <c r="E57" s="24">
        <f>SUM(F57:Q57)</f>
        <v>0</v>
      </c>
      <c r="F57" s="24">
        <f>F52</f>
        <v>0</v>
      </c>
      <c r="G57" s="24">
        <f t="shared" ref="G57:Q57" si="14">G52</f>
        <v>0</v>
      </c>
      <c r="H57" s="24">
        <f t="shared" si="14"/>
        <v>0</v>
      </c>
      <c r="I57" s="24">
        <f t="shared" si="14"/>
        <v>0</v>
      </c>
      <c r="J57" s="24">
        <f t="shared" si="14"/>
        <v>0</v>
      </c>
      <c r="K57" s="24">
        <f t="shared" si="14"/>
        <v>0</v>
      </c>
      <c r="L57" s="24">
        <f t="shared" si="14"/>
        <v>0</v>
      </c>
      <c r="M57" s="24">
        <f t="shared" si="14"/>
        <v>0</v>
      </c>
      <c r="N57" s="24">
        <f t="shared" si="14"/>
        <v>0</v>
      </c>
      <c r="O57" s="24">
        <f t="shared" si="14"/>
        <v>0</v>
      </c>
      <c r="P57" s="24">
        <f t="shared" si="14"/>
        <v>0</v>
      </c>
      <c r="Q57" s="24">
        <f t="shared" si="14"/>
        <v>0</v>
      </c>
    </row>
    <row r="58" spans="1:17" ht="45" x14ac:dyDescent="0.25">
      <c r="A58" s="74"/>
      <c r="B58" s="46"/>
      <c r="C58" s="61"/>
      <c r="D58" s="3" t="s">
        <v>7</v>
      </c>
      <c r="E58" s="27">
        <f t="shared" si="12"/>
        <v>142162700</v>
      </c>
      <c r="F58" s="24">
        <f t="shared" ref="F58:Q60" si="15">F53</f>
        <v>18180800</v>
      </c>
      <c r="G58" s="24">
        <f t="shared" si="15"/>
        <v>14518000</v>
      </c>
      <c r="H58" s="24">
        <f t="shared" si="15"/>
        <v>32799600</v>
      </c>
      <c r="I58" s="24">
        <f t="shared" si="15"/>
        <v>17745500</v>
      </c>
      <c r="J58" s="24">
        <f t="shared" si="15"/>
        <v>0</v>
      </c>
      <c r="K58" s="24">
        <f t="shared" si="15"/>
        <v>19639600</v>
      </c>
      <c r="L58" s="24">
        <f t="shared" si="15"/>
        <v>19639600</v>
      </c>
      <c r="M58" s="24">
        <f t="shared" si="15"/>
        <v>19639600</v>
      </c>
      <c r="N58" s="24">
        <f t="shared" si="15"/>
        <v>0</v>
      </c>
      <c r="O58" s="24">
        <f t="shared" si="15"/>
        <v>0</v>
      </c>
      <c r="P58" s="24">
        <f t="shared" si="15"/>
        <v>0</v>
      </c>
      <c r="Q58" s="24">
        <f t="shared" si="15"/>
        <v>0</v>
      </c>
    </row>
    <row r="59" spans="1:17" x14ac:dyDescent="0.25">
      <c r="A59" s="74"/>
      <c r="B59" s="46"/>
      <c r="C59" s="61"/>
      <c r="D59" s="3" t="s">
        <v>3</v>
      </c>
      <c r="E59" s="27">
        <f t="shared" si="12"/>
        <v>156158400.68000004</v>
      </c>
      <c r="F59" s="24">
        <f t="shared" si="15"/>
        <v>15133802.299999999</v>
      </c>
      <c r="G59" s="24">
        <f t="shared" si="15"/>
        <v>19690274.690000001</v>
      </c>
      <c r="H59" s="24">
        <f t="shared" si="15"/>
        <v>32786226.07</v>
      </c>
      <c r="I59" s="24">
        <f t="shared" si="15"/>
        <v>22330838.369999997</v>
      </c>
      <c r="J59" s="24">
        <f t="shared" si="15"/>
        <v>19459919.399999999</v>
      </c>
      <c r="K59" s="24">
        <f t="shared" si="15"/>
        <v>17317800.77</v>
      </c>
      <c r="L59" s="24">
        <f t="shared" si="15"/>
        <v>15000000</v>
      </c>
      <c r="M59" s="24">
        <f t="shared" si="15"/>
        <v>14439539.08</v>
      </c>
      <c r="N59" s="24">
        <f t="shared" si="15"/>
        <v>0</v>
      </c>
      <c r="O59" s="24">
        <f t="shared" si="15"/>
        <v>0</v>
      </c>
      <c r="P59" s="24">
        <f t="shared" si="15"/>
        <v>0</v>
      </c>
      <c r="Q59" s="24">
        <f t="shared" si="15"/>
        <v>0</v>
      </c>
    </row>
    <row r="60" spans="1:17" ht="30" x14ac:dyDescent="0.25">
      <c r="A60" s="75"/>
      <c r="B60" s="47"/>
      <c r="C60" s="62"/>
      <c r="D60" s="3" t="s">
        <v>8</v>
      </c>
      <c r="E60" s="27">
        <f t="shared" si="12"/>
        <v>0</v>
      </c>
      <c r="F60" s="24">
        <f t="shared" si="15"/>
        <v>0</v>
      </c>
      <c r="G60" s="24">
        <f t="shared" si="15"/>
        <v>0</v>
      </c>
      <c r="H60" s="24">
        <f t="shared" si="15"/>
        <v>0</v>
      </c>
      <c r="I60" s="24">
        <f t="shared" si="15"/>
        <v>0</v>
      </c>
      <c r="J60" s="24">
        <f t="shared" si="15"/>
        <v>0</v>
      </c>
      <c r="K60" s="24">
        <f t="shared" si="15"/>
        <v>0</v>
      </c>
      <c r="L60" s="24">
        <f t="shared" si="15"/>
        <v>0</v>
      </c>
      <c r="M60" s="24">
        <f t="shared" si="15"/>
        <v>0</v>
      </c>
      <c r="N60" s="24">
        <f t="shared" si="15"/>
        <v>0</v>
      </c>
      <c r="O60" s="24">
        <f t="shared" si="15"/>
        <v>0</v>
      </c>
      <c r="P60" s="24">
        <f t="shared" si="15"/>
        <v>0</v>
      </c>
      <c r="Q60" s="24">
        <f t="shared" si="15"/>
        <v>0</v>
      </c>
    </row>
    <row r="61" spans="1:17" s="17" customFormat="1" x14ac:dyDescent="0.25">
      <c r="A61" s="82" t="s">
        <v>44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4"/>
    </row>
    <row r="62" spans="1:17" ht="15" customHeight="1" x14ac:dyDescent="0.25">
      <c r="A62" s="70" t="s">
        <v>45</v>
      </c>
      <c r="B62" s="39" t="s">
        <v>66</v>
      </c>
      <c r="C62" s="42" t="s">
        <v>4</v>
      </c>
      <c r="D62" s="3" t="s">
        <v>9</v>
      </c>
      <c r="E62" s="20">
        <f>SUM(E63:E66)</f>
        <v>1240000</v>
      </c>
      <c r="F62" s="20">
        <f t="shared" ref="F62:Q62" si="16">SUM(F63:F66)</f>
        <v>1220000</v>
      </c>
      <c r="G62" s="20">
        <f t="shared" si="16"/>
        <v>20000</v>
      </c>
      <c r="H62" s="20">
        <f t="shared" si="16"/>
        <v>0</v>
      </c>
      <c r="I62" s="20">
        <f t="shared" si="16"/>
        <v>0</v>
      </c>
      <c r="J62" s="20">
        <f t="shared" si="16"/>
        <v>0</v>
      </c>
      <c r="K62" s="20">
        <f t="shared" si="16"/>
        <v>0</v>
      </c>
      <c r="L62" s="20">
        <f t="shared" si="16"/>
        <v>0</v>
      </c>
      <c r="M62" s="20">
        <f t="shared" si="16"/>
        <v>0</v>
      </c>
      <c r="N62" s="20">
        <f t="shared" si="16"/>
        <v>0</v>
      </c>
      <c r="O62" s="20">
        <f t="shared" si="16"/>
        <v>0</v>
      </c>
      <c r="P62" s="20">
        <f t="shared" si="16"/>
        <v>0</v>
      </c>
      <c r="Q62" s="20">
        <f t="shared" si="16"/>
        <v>0</v>
      </c>
    </row>
    <row r="63" spans="1:17" ht="30" x14ac:dyDescent="0.25">
      <c r="A63" s="71"/>
      <c r="B63" s="40"/>
      <c r="C63" s="43"/>
      <c r="D63" s="3" t="s">
        <v>2</v>
      </c>
      <c r="E63" s="24">
        <f>SUM(F63:Q63)</f>
        <v>0</v>
      </c>
      <c r="F63" s="24">
        <v>0</v>
      </c>
      <c r="G63" s="24">
        <v>0</v>
      </c>
      <c r="H63" s="18">
        <v>0</v>
      </c>
      <c r="I63" s="1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</row>
    <row r="64" spans="1:17" ht="45" x14ac:dyDescent="0.25">
      <c r="A64" s="71"/>
      <c r="B64" s="40"/>
      <c r="C64" s="43"/>
      <c r="D64" s="3" t="s">
        <v>7</v>
      </c>
      <c r="E64" s="27">
        <f>SUM(F64:Q64)</f>
        <v>0</v>
      </c>
      <c r="F64" s="27">
        <v>0</v>
      </c>
      <c r="G64" s="27">
        <v>0</v>
      </c>
      <c r="H64" s="19">
        <v>0</v>
      </c>
      <c r="I64" s="19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27">
        <v>0</v>
      </c>
      <c r="P64" s="27">
        <v>0</v>
      </c>
      <c r="Q64" s="27">
        <v>0</v>
      </c>
    </row>
    <row r="65" spans="1:17" x14ac:dyDescent="0.25">
      <c r="A65" s="71"/>
      <c r="B65" s="40"/>
      <c r="C65" s="43"/>
      <c r="D65" s="3" t="s">
        <v>3</v>
      </c>
      <c r="E65" s="27">
        <f>SUM(F65:Q65)</f>
        <v>0</v>
      </c>
      <c r="F65" s="27">
        <v>0</v>
      </c>
      <c r="G65" s="27">
        <v>0</v>
      </c>
      <c r="H65" s="19">
        <v>0</v>
      </c>
      <c r="I65" s="19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27">
        <v>0</v>
      </c>
      <c r="P65" s="27">
        <v>0</v>
      </c>
      <c r="Q65" s="27">
        <v>0</v>
      </c>
    </row>
    <row r="66" spans="1:17" ht="30" x14ac:dyDescent="0.25">
      <c r="A66" s="72"/>
      <c r="B66" s="41"/>
      <c r="C66" s="44"/>
      <c r="D66" s="3" t="s">
        <v>8</v>
      </c>
      <c r="E66" s="27">
        <f>SUM(F66:Q66)</f>
        <v>1240000</v>
      </c>
      <c r="F66" s="27">
        <v>1220000</v>
      </c>
      <c r="G66" s="27">
        <v>20000</v>
      </c>
      <c r="H66" s="19">
        <v>0</v>
      </c>
      <c r="I66" s="19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27">
        <v>0</v>
      </c>
      <c r="P66" s="27">
        <v>0</v>
      </c>
      <c r="Q66" s="27">
        <v>0</v>
      </c>
    </row>
    <row r="67" spans="1:17" x14ac:dyDescent="0.25">
      <c r="A67" s="70"/>
      <c r="B67" s="45" t="s">
        <v>46</v>
      </c>
      <c r="C67" s="42"/>
      <c r="D67" s="3" t="s">
        <v>9</v>
      </c>
      <c r="E67" s="20">
        <f>SUM(E68:E71)</f>
        <v>1240000</v>
      </c>
      <c r="F67" s="20">
        <f>SUM(F68:F71)</f>
        <v>1220000</v>
      </c>
      <c r="G67" s="20">
        <f t="shared" ref="G67:Q67" si="17">SUM(G68:G71)</f>
        <v>20000</v>
      </c>
      <c r="H67" s="20">
        <f t="shared" si="17"/>
        <v>0</v>
      </c>
      <c r="I67" s="20">
        <f t="shared" si="17"/>
        <v>0</v>
      </c>
      <c r="J67" s="20">
        <f t="shared" si="17"/>
        <v>0</v>
      </c>
      <c r="K67" s="20">
        <f t="shared" si="17"/>
        <v>0</v>
      </c>
      <c r="L67" s="20">
        <f t="shared" si="17"/>
        <v>0</v>
      </c>
      <c r="M67" s="20">
        <f t="shared" si="17"/>
        <v>0</v>
      </c>
      <c r="N67" s="20">
        <f t="shared" si="17"/>
        <v>0</v>
      </c>
      <c r="O67" s="20">
        <f t="shared" si="17"/>
        <v>0</v>
      </c>
      <c r="P67" s="20">
        <f t="shared" si="17"/>
        <v>0</v>
      </c>
      <c r="Q67" s="20">
        <f t="shared" si="17"/>
        <v>0</v>
      </c>
    </row>
    <row r="68" spans="1:17" ht="30" x14ac:dyDescent="0.25">
      <c r="A68" s="71"/>
      <c r="B68" s="46"/>
      <c r="C68" s="43"/>
      <c r="D68" s="3" t="s">
        <v>2</v>
      </c>
      <c r="E68" s="24">
        <v>0</v>
      </c>
      <c r="F68" s="24">
        <f>F63</f>
        <v>0</v>
      </c>
      <c r="G68" s="24">
        <f t="shared" ref="G68:Q68" si="18">G63</f>
        <v>0</v>
      </c>
      <c r="H68" s="24">
        <f t="shared" si="18"/>
        <v>0</v>
      </c>
      <c r="I68" s="24">
        <f t="shared" si="18"/>
        <v>0</v>
      </c>
      <c r="J68" s="24">
        <f t="shared" si="18"/>
        <v>0</v>
      </c>
      <c r="K68" s="24">
        <f t="shared" si="18"/>
        <v>0</v>
      </c>
      <c r="L68" s="24">
        <f t="shared" si="18"/>
        <v>0</v>
      </c>
      <c r="M68" s="24">
        <f t="shared" si="18"/>
        <v>0</v>
      </c>
      <c r="N68" s="24">
        <f t="shared" si="18"/>
        <v>0</v>
      </c>
      <c r="O68" s="24">
        <f t="shared" si="18"/>
        <v>0</v>
      </c>
      <c r="P68" s="24">
        <f t="shared" si="18"/>
        <v>0</v>
      </c>
      <c r="Q68" s="24">
        <f t="shared" si="18"/>
        <v>0</v>
      </c>
    </row>
    <row r="69" spans="1:17" ht="45" x14ac:dyDescent="0.25">
      <c r="A69" s="71"/>
      <c r="B69" s="46"/>
      <c r="C69" s="43"/>
      <c r="D69" s="3" t="s">
        <v>7</v>
      </c>
      <c r="E69" s="27">
        <f>SUM(F69:Q69)</f>
        <v>0</v>
      </c>
      <c r="F69" s="24">
        <f t="shared" ref="F69:Q71" si="19">F64</f>
        <v>0</v>
      </c>
      <c r="G69" s="24">
        <f t="shared" si="19"/>
        <v>0</v>
      </c>
      <c r="H69" s="24">
        <f t="shared" si="19"/>
        <v>0</v>
      </c>
      <c r="I69" s="24">
        <f t="shared" si="19"/>
        <v>0</v>
      </c>
      <c r="J69" s="24">
        <f t="shared" si="19"/>
        <v>0</v>
      </c>
      <c r="K69" s="24">
        <f t="shared" si="19"/>
        <v>0</v>
      </c>
      <c r="L69" s="24">
        <f t="shared" si="19"/>
        <v>0</v>
      </c>
      <c r="M69" s="24">
        <f t="shared" si="19"/>
        <v>0</v>
      </c>
      <c r="N69" s="24">
        <f t="shared" si="19"/>
        <v>0</v>
      </c>
      <c r="O69" s="24">
        <f t="shared" si="19"/>
        <v>0</v>
      </c>
      <c r="P69" s="24">
        <f t="shared" si="19"/>
        <v>0</v>
      </c>
      <c r="Q69" s="24">
        <f t="shared" si="19"/>
        <v>0</v>
      </c>
    </row>
    <row r="70" spans="1:17" x14ac:dyDescent="0.25">
      <c r="A70" s="71"/>
      <c r="B70" s="46"/>
      <c r="C70" s="43"/>
      <c r="D70" s="3" t="s">
        <v>3</v>
      </c>
      <c r="E70" s="27">
        <f>SUM(F70:Q70)</f>
        <v>0</v>
      </c>
      <c r="F70" s="24">
        <f t="shared" si="19"/>
        <v>0</v>
      </c>
      <c r="G70" s="24">
        <f t="shared" si="19"/>
        <v>0</v>
      </c>
      <c r="H70" s="24">
        <f t="shared" si="19"/>
        <v>0</v>
      </c>
      <c r="I70" s="24">
        <f t="shared" si="19"/>
        <v>0</v>
      </c>
      <c r="J70" s="24">
        <f t="shared" si="19"/>
        <v>0</v>
      </c>
      <c r="K70" s="24">
        <f t="shared" si="19"/>
        <v>0</v>
      </c>
      <c r="L70" s="24">
        <f t="shared" si="19"/>
        <v>0</v>
      </c>
      <c r="M70" s="24">
        <f t="shared" si="19"/>
        <v>0</v>
      </c>
      <c r="N70" s="24">
        <f t="shared" si="19"/>
        <v>0</v>
      </c>
      <c r="O70" s="24">
        <f t="shared" si="19"/>
        <v>0</v>
      </c>
      <c r="P70" s="24">
        <f t="shared" si="19"/>
        <v>0</v>
      </c>
      <c r="Q70" s="24">
        <f t="shared" si="19"/>
        <v>0</v>
      </c>
    </row>
    <row r="71" spans="1:17" ht="30" x14ac:dyDescent="0.25">
      <c r="A71" s="72"/>
      <c r="B71" s="47"/>
      <c r="C71" s="44"/>
      <c r="D71" s="3" t="s">
        <v>8</v>
      </c>
      <c r="E71" s="27">
        <f>SUM(F71:Q71)</f>
        <v>1240000</v>
      </c>
      <c r="F71" s="24">
        <f t="shared" si="19"/>
        <v>1220000</v>
      </c>
      <c r="G71" s="24">
        <f t="shared" si="19"/>
        <v>20000</v>
      </c>
      <c r="H71" s="24">
        <f t="shared" si="19"/>
        <v>0</v>
      </c>
      <c r="I71" s="24">
        <f t="shared" si="19"/>
        <v>0</v>
      </c>
      <c r="J71" s="24">
        <f t="shared" si="19"/>
        <v>0</v>
      </c>
      <c r="K71" s="24">
        <f t="shared" si="19"/>
        <v>0</v>
      </c>
      <c r="L71" s="24">
        <f t="shared" si="19"/>
        <v>0</v>
      </c>
      <c r="M71" s="24">
        <f t="shared" si="19"/>
        <v>0</v>
      </c>
      <c r="N71" s="24">
        <f t="shared" si="19"/>
        <v>0</v>
      </c>
      <c r="O71" s="24">
        <f t="shared" si="19"/>
        <v>0</v>
      </c>
      <c r="P71" s="24">
        <f t="shared" si="19"/>
        <v>0</v>
      </c>
      <c r="Q71" s="24">
        <f t="shared" si="19"/>
        <v>0</v>
      </c>
    </row>
    <row r="72" spans="1:17" s="17" customFormat="1" x14ac:dyDescent="0.25">
      <c r="A72" s="82" t="s">
        <v>47</v>
      </c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4"/>
    </row>
    <row r="73" spans="1:17" ht="15" customHeight="1" x14ac:dyDescent="0.25">
      <c r="A73" s="70" t="s">
        <v>48</v>
      </c>
      <c r="B73" s="39" t="s">
        <v>65</v>
      </c>
      <c r="C73" s="42" t="s">
        <v>4</v>
      </c>
      <c r="D73" s="3" t="s">
        <v>9</v>
      </c>
      <c r="E73" s="20">
        <f>SUM(E74:E77)</f>
        <v>47584507.759999998</v>
      </c>
      <c r="F73" s="20">
        <f t="shared" ref="F73:Q73" si="20">SUM(F74:F77)</f>
        <v>5235639.05</v>
      </c>
      <c r="G73" s="20">
        <f t="shared" si="20"/>
        <v>5750468.4000000004</v>
      </c>
      <c r="H73" s="20">
        <f t="shared" si="20"/>
        <v>6090778.1799999997</v>
      </c>
      <c r="I73" s="20">
        <f t="shared" si="20"/>
        <v>6392695.3799999999</v>
      </c>
      <c r="J73" s="20">
        <f t="shared" si="20"/>
        <v>8063695.21</v>
      </c>
      <c r="K73" s="20">
        <f t="shared" si="20"/>
        <v>8051231.54</v>
      </c>
      <c r="L73" s="20">
        <f t="shared" si="20"/>
        <v>4000000</v>
      </c>
      <c r="M73" s="20">
        <f t="shared" si="20"/>
        <v>4000000</v>
      </c>
      <c r="N73" s="20">
        <f t="shared" si="20"/>
        <v>0</v>
      </c>
      <c r="O73" s="20">
        <f t="shared" si="20"/>
        <v>0</v>
      </c>
      <c r="P73" s="20">
        <f t="shared" si="20"/>
        <v>0</v>
      </c>
      <c r="Q73" s="20">
        <f t="shared" si="20"/>
        <v>0</v>
      </c>
    </row>
    <row r="74" spans="1:17" ht="30" x14ac:dyDescent="0.25">
      <c r="A74" s="71"/>
      <c r="B74" s="40"/>
      <c r="C74" s="43"/>
      <c r="D74" s="3" t="s">
        <v>2</v>
      </c>
      <c r="E74" s="24">
        <f>SUM(F74:Q74)</f>
        <v>0</v>
      </c>
      <c r="F74" s="24">
        <v>0</v>
      </c>
      <c r="G74" s="24">
        <v>0</v>
      </c>
      <c r="H74" s="18">
        <v>0</v>
      </c>
      <c r="I74" s="18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</row>
    <row r="75" spans="1:17" ht="45" x14ac:dyDescent="0.25">
      <c r="A75" s="71"/>
      <c r="B75" s="40"/>
      <c r="C75" s="43"/>
      <c r="D75" s="3" t="s">
        <v>7</v>
      </c>
      <c r="E75" s="27">
        <f>SUM(F75:Q75)</f>
        <v>0</v>
      </c>
      <c r="F75" s="27">
        <v>0</v>
      </c>
      <c r="G75" s="27">
        <v>0</v>
      </c>
      <c r="H75" s="19">
        <v>0</v>
      </c>
      <c r="I75" s="19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27">
        <v>0</v>
      </c>
      <c r="P75" s="27">
        <v>0</v>
      </c>
      <c r="Q75" s="27">
        <v>0</v>
      </c>
    </row>
    <row r="76" spans="1:17" x14ac:dyDescent="0.25">
      <c r="A76" s="71"/>
      <c r="B76" s="40"/>
      <c r="C76" s="43"/>
      <c r="D76" s="3" t="s">
        <v>3</v>
      </c>
      <c r="E76" s="27">
        <f>SUM(F76:Q76)</f>
        <v>47584507.759999998</v>
      </c>
      <c r="F76" s="27">
        <f>4878624.41+357014.64</f>
        <v>5235639.05</v>
      </c>
      <c r="G76" s="27">
        <v>5750468.4000000004</v>
      </c>
      <c r="H76" s="19">
        <v>6090778.1799999997</v>
      </c>
      <c r="I76" s="19">
        <v>6392695.3799999999</v>
      </c>
      <c r="J76" s="37">
        <v>8063695.21</v>
      </c>
      <c r="K76" s="37">
        <v>8051231.54</v>
      </c>
      <c r="L76" s="37">
        <v>4000000</v>
      </c>
      <c r="M76" s="37">
        <v>4000000</v>
      </c>
      <c r="N76" s="37">
        <v>0</v>
      </c>
      <c r="O76" s="27">
        <v>0</v>
      </c>
      <c r="P76" s="27">
        <v>0</v>
      </c>
      <c r="Q76" s="27">
        <v>0</v>
      </c>
    </row>
    <row r="77" spans="1:17" ht="30" x14ac:dyDescent="0.25">
      <c r="A77" s="72"/>
      <c r="B77" s="41"/>
      <c r="C77" s="44"/>
      <c r="D77" s="3" t="s">
        <v>8</v>
      </c>
      <c r="E77" s="27">
        <f>SUM(F77:Q77)</f>
        <v>0</v>
      </c>
      <c r="F77" s="27">
        <v>0</v>
      </c>
      <c r="G77" s="27">
        <v>0</v>
      </c>
      <c r="H77" s="19">
        <v>0</v>
      </c>
      <c r="I77" s="19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27">
        <v>0</v>
      </c>
      <c r="P77" s="27">
        <v>0</v>
      </c>
      <c r="Q77" s="27">
        <v>0</v>
      </c>
    </row>
    <row r="78" spans="1:17" ht="15" customHeight="1" x14ac:dyDescent="0.25">
      <c r="A78" s="70" t="s">
        <v>49</v>
      </c>
      <c r="B78" s="39" t="s">
        <v>67</v>
      </c>
      <c r="C78" s="42" t="s">
        <v>4</v>
      </c>
      <c r="D78" s="3" t="s">
        <v>9</v>
      </c>
      <c r="E78" s="24">
        <f>SUM(E79:E82)</f>
        <v>35024004.829999998</v>
      </c>
      <c r="F78" s="24">
        <f t="shared" ref="F78:Q78" si="21">SUM(F79:F82)</f>
        <v>4139001.68</v>
      </c>
      <c r="G78" s="24">
        <f t="shared" si="21"/>
        <v>4760740.7300000004</v>
      </c>
      <c r="H78" s="24">
        <f t="shared" si="21"/>
        <v>4998528.84</v>
      </c>
      <c r="I78" s="24">
        <f t="shared" si="21"/>
        <v>5669107.7699999996</v>
      </c>
      <c r="J78" s="24">
        <f t="shared" si="21"/>
        <v>6144250.04</v>
      </c>
      <c r="K78" s="24">
        <f t="shared" si="21"/>
        <v>3312375.77</v>
      </c>
      <c r="L78" s="24">
        <f t="shared" si="21"/>
        <v>3000000</v>
      </c>
      <c r="M78" s="24">
        <f t="shared" si="21"/>
        <v>3000000</v>
      </c>
      <c r="N78" s="24">
        <f t="shared" si="21"/>
        <v>0</v>
      </c>
      <c r="O78" s="24">
        <f t="shared" si="21"/>
        <v>0</v>
      </c>
      <c r="P78" s="24">
        <f t="shared" si="21"/>
        <v>0</v>
      </c>
      <c r="Q78" s="24">
        <f t="shared" si="21"/>
        <v>0</v>
      </c>
    </row>
    <row r="79" spans="1:17" ht="30" x14ac:dyDescent="0.25">
      <c r="A79" s="71"/>
      <c r="B79" s="40"/>
      <c r="C79" s="43"/>
      <c r="D79" s="3" t="s">
        <v>2</v>
      </c>
      <c r="E79" s="24">
        <f>SUM(F79:Q79)</f>
        <v>0</v>
      </c>
      <c r="F79" s="24">
        <v>0</v>
      </c>
      <c r="G79" s="24">
        <v>0</v>
      </c>
      <c r="H79" s="18">
        <v>0</v>
      </c>
      <c r="I79" s="18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</row>
    <row r="80" spans="1:17" ht="45" x14ac:dyDescent="0.25">
      <c r="A80" s="71"/>
      <c r="B80" s="40"/>
      <c r="C80" s="43"/>
      <c r="D80" s="3" t="s">
        <v>7</v>
      </c>
      <c r="E80" s="27">
        <f>SUM(F80:Q80)</f>
        <v>0</v>
      </c>
      <c r="F80" s="27">
        <v>0</v>
      </c>
      <c r="G80" s="27">
        <v>0</v>
      </c>
      <c r="H80" s="19">
        <v>0</v>
      </c>
      <c r="I80" s="19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27">
        <v>0</v>
      </c>
      <c r="P80" s="27">
        <v>0</v>
      </c>
      <c r="Q80" s="27">
        <v>0</v>
      </c>
    </row>
    <row r="81" spans="1:17" x14ac:dyDescent="0.25">
      <c r="A81" s="71"/>
      <c r="B81" s="40"/>
      <c r="C81" s="43"/>
      <c r="D81" s="3" t="s">
        <v>3</v>
      </c>
      <c r="E81" s="27">
        <f>SUM(F81:Q81)</f>
        <v>35024004.829999998</v>
      </c>
      <c r="F81" s="27">
        <f>4066109.14+72892.54</f>
        <v>4139001.68</v>
      </c>
      <c r="G81" s="27">
        <v>4760740.7300000004</v>
      </c>
      <c r="H81" s="19">
        <v>4998528.84</v>
      </c>
      <c r="I81" s="19">
        <v>5669107.7699999996</v>
      </c>
      <c r="J81" s="37">
        <v>6144250.04</v>
      </c>
      <c r="K81" s="37">
        <v>3312375.77</v>
      </c>
      <c r="L81" s="37">
        <v>3000000</v>
      </c>
      <c r="M81" s="37">
        <v>3000000</v>
      </c>
      <c r="N81" s="37">
        <v>0</v>
      </c>
      <c r="O81" s="27">
        <v>0</v>
      </c>
      <c r="P81" s="27">
        <v>0</v>
      </c>
      <c r="Q81" s="27">
        <v>0</v>
      </c>
    </row>
    <row r="82" spans="1:17" ht="30" x14ac:dyDescent="0.25">
      <c r="A82" s="72"/>
      <c r="B82" s="41"/>
      <c r="C82" s="44"/>
      <c r="D82" s="3" t="s">
        <v>8</v>
      </c>
      <c r="E82" s="27">
        <f>SUM(F82:Q82)</f>
        <v>0</v>
      </c>
      <c r="F82" s="27">
        <v>0</v>
      </c>
      <c r="G82" s="27">
        <v>0</v>
      </c>
      <c r="H82" s="19">
        <v>0</v>
      </c>
      <c r="I82" s="19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27">
        <v>0</v>
      </c>
      <c r="P82" s="27">
        <v>0</v>
      </c>
      <c r="Q82" s="27">
        <v>0</v>
      </c>
    </row>
    <row r="83" spans="1:17" ht="15" customHeight="1" x14ac:dyDescent="0.25">
      <c r="A83" s="70" t="s">
        <v>50</v>
      </c>
      <c r="B83" s="39" t="s">
        <v>68</v>
      </c>
      <c r="C83" s="42" t="s">
        <v>4</v>
      </c>
      <c r="D83" s="3" t="s">
        <v>9</v>
      </c>
      <c r="E83" s="24">
        <f>SUM(E84:E87)</f>
        <v>77642.48</v>
      </c>
      <c r="F83" s="24">
        <f t="shared" ref="F83:Q83" si="22">SUM(F84:F87)</f>
        <v>15294.74</v>
      </c>
      <c r="G83" s="24">
        <f t="shared" si="22"/>
        <v>13949.6</v>
      </c>
      <c r="H83" s="24">
        <f t="shared" si="22"/>
        <v>12554.64</v>
      </c>
      <c r="I83" s="24">
        <f t="shared" si="22"/>
        <v>0</v>
      </c>
      <c r="J83" s="24">
        <f t="shared" si="22"/>
        <v>35843.5</v>
      </c>
      <c r="K83" s="24">
        <f t="shared" si="22"/>
        <v>0</v>
      </c>
      <c r="L83" s="24">
        <f t="shared" si="22"/>
        <v>0</v>
      </c>
      <c r="M83" s="24">
        <f t="shared" si="22"/>
        <v>0</v>
      </c>
      <c r="N83" s="24">
        <f t="shared" si="22"/>
        <v>0</v>
      </c>
      <c r="O83" s="24">
        <f t="shared" si="22"/>
        <v>0</v>
      </c>
      <c r="P83" s="24">
        <f t="shared" si="22"/>
        <v>0</v>
      </c>
      <c r="Q83" s="24">
        <f t="shared" si="22"/>
        <v>0</v>
      </c>
    </row>
    <row r="84" spans="1:17" ht="30" x14ac:dyDescent="0.25">
      <c r="A84" s="71"/>
      <c r="B84" s="40"/>
      <c r="C84" s="43"/>
      <c r="D84" s="3" t="s">
        <v>2</v>
      </c>
      <c r="E84" s="24">
        <f>SUM(F84:Q84)</f>
        <v>0</v>
      </c>
      <c r="F84" s="24">
        <v>0</v>
      </c>
      <c r="G84" s="24">
        <v>0</v>
      </c>
      <c r="H84" s="18">
        <v>0</v>
      </c>
      <c r="I84" s="18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</row>
    <row r="85" spans="1:17" ht="45" x14ac:dyDescent="0.25">
      <c r="A85" s="71"/>
      <c r="B85" s="40"/>
      <c r="C85" s="43"/>
      <c r="D85" s="3" t="s">
        <v>7</v>
      </c>
      <c r="E85" s="27">
        <f>SUM(F85:Q85)</f>
        <v>0</v>
      </c>
      <c r="F85" s="27">
        <v>0</v>
      </c>
      <c r="G85" s="27">
        <v>0</v>
      </c>
      <c r="H85" s="19">
        <v>0</v>
      </c>
      <c r="I85" s="19"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27">
        <v>0</v>
      </c>
      <c r="P85" s="27">
        <v>0</v>
      </c>
      <c r="Q85" s="27">
        <v>0</v>
      </c>
    </row>
    <row r="86" spans="1:17" x14ac:dyDescent="0.25">
      <c r="A86" s="71"/>
      <c r="B86" s="40"/>
      <c r="C86" s="43"/>
      <c r="D86" s="3" t="s">
        <v>3</v>
      </c>
      <c r="E86" s="27">
        <f>SUM(F86:Q86)</f>
        <v>77642.48</v>
      </c>
      <c r="F86" s="27">
        <f>307*49.82</f>
        <v>15294.74</v>
      </c>
      <c r="G86" s="27">
        <v>13949.6</v>
      </c>
      <c r="H86" s="19">
        <v>12554.64</v>
      </c>
      <c r="I86" s="19">
        <v>0</v>
      </c>
      <c r="J86" s="37">
        <v>35843.5</v>
      </c>
      <c r="K86" s="37">
        <v>0</v>
      </c>
      <c r="L86" s="37">
        <v>0</v>
      </c>
      <c r="M86" s="37">
        <v>0</v>
      </c>
      <c r="N86" s="37">
        <v>0</v>
      </c>
      <c r="O86" s="27">
        <v>0</v>
      </c>
      <c r="P86" s="27">
        <v>0</v>
      </c>
      <c r="Q86" s="27">
        <v>0</v>
      </c>
    </row>
    <row r="87" spans="1:17" ht="30" x14ac:dyDescent="0.25">
      <c r="A87" s="72"/>
      <c r="B87" s="41"/>
      <c r="C87" s="44"/>
      <c r="D87" s="3" t="s">
        <v>8</v>
      </c>
      <c r="E87" s="27">
        <f>SUM(F87:Q87)</f>
        <v>0</v>
      </c>
      <c r="F87" s="27">
        <v>0</v>
      </c>
      <c r="G87" s="27">
        <v>0</v>
      </c>
      <c r="H87" s="19">
        <v>0</v>
      </c>
      <c r="I87" s="19">
        <v>0</v>
      </c>
      <c r="J87" s="37">
        <v>0</v>
      </c>
      <c r="K87" s="37">
        <v>0</v>
      </c>
      <c r="L87" s="37">
        <v>0</v>
      </c>
      <c r="M87" s="37">
        <v>0</v>
      </c>
      <c r="N87" s="37">
        <v>0</v>
      </c>
      <c r="O87" s="27">
        <v>0</v>
      </c>
      <c r="P87" s="27">
        <v>0</v>
      </c>
      <c r="Q87" s="27">
        <v>0</v>
      </c>
    </row>
    <row r="88" spans="1:17" ht="15" customHeight="1" x14ac:dyDescent="0.25">
      <c r="A88" s="73" t="s">
        <v>51</v>
      </c>
      <c r="B88" s="39" t="s">
        <v>84</v>
      </c>
      <c r="C88" s="42" t="s">
        <v>4</v>
      </c>
      <c r="D88" s="3" t="s">
        <v>9</v>
      </c>
      <c r="E88" s="24">
        <f>SUM(E89:E92)</f>
        <v>3222495.6</v>
      </c>
      <c r="F88" s="24">
        <f t="shared" ref="F88:Q88" si="23">SUM(F89:F92)</f>
        <v>415395.6</v>
      </c>
      <c r="G88" s="24">
        <f t="shared" si="23"/>
        <v>797700</v>
      </c>
      <c r="H88" s="24">
        <f t="shared" si="23"/>
        <v>491400</v>
      </c>
      <c r="I88" s="24">
        <f t="shared" si="23"/>
        <v>723700</v>
      </c>
      <c r="J88" s="24">
        <f t="shared" si="23"/>
        <v>277000</v>
      </c>
      <c r="K88" s="24">
        <f t="shared" si="23"/>
        <v>208400</v>
      </c>
      <c r="L88" s="24">
        <f t="shared" si="23"/>
        <v>164600</v>
      </c>
      <c r="M88" s="24">
        <f t="shared" si="23"/>
        <v>144300</v>
      </c>
      <c r="N88" s="24">
        <f t="shared" si="23"/>
        <v>0</v>
      </c>
      <c r="O88" s="24">
        <f t="shared" si="23"/>
        <v>0</v>
      </c>
      <c r="P88" s="24">
        <f t="shared" si="23"/>
        <v>0</v>
      </c>
      <c r="Q88" s="24">
        <f t="shared" si="23"/>
        <v>0</v>
      </c>
    </row>
    <row r="89" spans="1:17" ht="30" x14ac:dyDescent="0.25">
      <c r="A89" s="74"/>
      <c r="B89" s="40"/>
      <c r="C89" s="43"/>
      <c r="D89" s="3" t="s">
        <v>2</v>
      </c>
      <c r="E89" s="24">
        <f>SUM(F89:Q89)</f>
        <v>0</v>
      </c>
      <c r="F89" s="24">
        <v>0</v>
      </c>
      <c r="G89" s="24">
        <v>0</v>
      </c>
      <c r="H89" s="18">
        <v>0</v>
      </c>
      <c r="I89" s="18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</row>
    <row r="90" spans="1:17" ht="45" x14ac:dyDescent="0.25">
      <c r="A90" s="74"/>
      <c r="B90" s="40"/>
      <c r="C90" s="43"/>
      <c r="D90" s="3" t="s">
        <v>7</v>
      </c>
      <c r="E90" s="27">
        <f>SUM(F90:Q90)</f>
        <v>2374200</v>
      </c>
      <c r="F90" s="27">
        <f>166100</f>
        <v>166100</v>
      </c>
      <c r="G90" s="27">
        <v>498700</v>
      </c>
      <c r="H90" s="19">
        <v>491400</v>
      </c>
      <c r="I90" s="19">
        <v>423700</v>
      </c>
      <c r="J90" s="37">
        <v>277000</v>
      </c>
      <c r="K90" s="37">
        <v>208400</v>
      </c>
      <c r="L90" s="37">
        <v>164600</v>
      </c>
      <c r="M90" s="37">
        <v>144300</v>
      </c>
      <c r="N90" s="37">
        <v>0</v>
      </c>
      <c r="O90" s="27">
        <v>0</v>
      </c>
      <c r="P90" s="27">
        <v>0</v>
      </c>
      <c r="Q90" s="27">
        <v>0</v>
      </c>
    </row>
    <row r="91" spans="1:17" x14ac:dyDescent="0.25">
      <c r="A91" s="74"/>
      <c r="B91" s="40"/>
      <c r="C91" s="43"/>
      <c r="D91" s="3" t="s">
        <v>3</v>
      </c>
      <c r="E91" s="27">
        <f>SUM(F91:Q91)</f>
        <v>848295.6</v>
      </c>
      <c r="F91" s="27">
        <f>250000-704.4</f>
        <v>249295.6</v>
      </c>
      <c r="G91" s="27">
        <v>299000</v>
      </c>
      <c r="H91" s="19">
        <v>0</v>
      </c>
      <c r="I91" s="19">
        <v>300000</v>
      </c>
      <c r="J91" s="37">
        <v>0</v>
      </c>
      <c r="K91" s="37">
        <v>0</v>
      </c>
      <c r="L91" s="37">
        <v>0</v>
      </c>
      <c r="M91" s="37">
        <v>0</v>
      </c>
      <c r="N91" s="37">
        <v>0</v>
      </c>
      <c r="O91" s="27">
        <v>0</v>
      </c>
      <c r="P91" s="27">
        <v>0</v>
      </c>
      <c r="Q91" s="27">
        <v>0</v>
      </c>
    </row>
    <row r="92" spans="1:17" ht="72" customHeight="1" x14ac:dyDescent="0.25">
      <c r="A92" s="75"/>
      <c r="B92" s="41"/>
      <c r="C92" s="44"/>
      <c r="D92" s="3" t="s">
        <v>8</v>
      </c>
      <c r="E92" s="27">
        <f>SUM(F92:Q92)</f>
        <v>0</v>
      </c>
      <c r="F92" s="27">
        <v>0</v>
      </c>
      <c r="G92" s="27">
        <v>0</v>
      </c>
      <c r="H92" s="19">
        <v>0</v>
      </c>
      <c r="I92" s="19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27">
        <v>0</v>
      </c>
      <c r="P92" s="27">
        <v>0</v>
      </c>
      <c r="Q92" s="27">
        <v>0</v>
      </c>
    </row>
    <row r="93" spans="1:17" ht="15" customHeight="1" x14ac:dyDescent="0.25">
      <c r="A93" s="73" t="s">
        <v>52</v>
      </c>
      <c r="B93" s="79" t="s">
        <v>69</v>
      </c>
      <c r="C93" s="60" t="s">
        <v>4</v>
      </c>
      <c r="D93" s="3" t="s">
        <v>9</v>
      </c>
      <c r="E93" s="24">
        <f>SUM(E94:E97)</f>
        <v>12068534.369999999</v>
      </c>
      <c r="F93" s="24">
        <f t="shared" ref="F93:Q93" si="24">SUM(F94:F97)</f>
        <v>1281643.31</v>
      </c>
      <c r="G93" s="24">
        <f t="shared" si="24"/>
        <v>1368696.28</v>
      </c>
      <c r="H93" s="24">
        <f t="shared" si="24"/>
        <v>1775701.15</v>
      </c>
      <c r="I93" s="24">
        <f t="shared" si="24"/>
        <v>1901326.4</v>
      </c>
      <c r="J93" s="24">
        <f t="shared" si="24"/>
        <v>1653801.39</v>
      </c>
      <c r="K93" s="24">
        <f t="shared" si="24"/>
        <v>1351916.92</v>
      </c>
      <c r="L93" s="24">
        <f t="shared" si="24"/>
        <v>1383532</v>
      </c>
      <c r="M93" s="24">
        <f t="shared" si="24"/>
        <v>1351916.92</v>
      </c>
      <c r="N93" s="24">
        <f t="shared" si="24"/>
        <v>0</v>
      </c>
      <c r="O93" s="24">
        <f t="shared" si="24"/>
        <v>0</v>
      </c>
      <c r="P93" s="24">
        <f t="shared" si="24"/>
        <v>0</v>
      </c>
      <c r="Q93" s="24">
        <f t="shared" si="24"/>
        <v>0</v>
      </c>
    </row>
    <row r="94" spans="1:17" ht="30" x14ac:dyDescent="0.25">
      <c r="A94" s="74"/>
      <c r="B94" s="80"/>
      <c r="C94" s="61"/>
      <c r="D94" s="3" t="s">
        <v>2</v>
      </c>
      <c r="E94" s="24">
        <f>SUM(F94:Q94)</f>
        <v>0</v>
      </c>
      <c r="F94" s="24">
        <v>0</v>
      </c>
      <c r="G94" s="24">
        <v>0</v>
      </c>
      <c r="H94" s="18">
        <v>0</v>
      </c>
      <c r="I94" s="18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</row>
    <row r="95" spans="1:17" ht="45" x14ac:dyDescent="0.25">
      <c r="A95" s="74"/>
      <c r="B95" s="80"/>
      <c r="C95" s="61"/>
      <c r="D95" s="3" t="s">
        <v>7</v>
      </c>
      <c r="E95" s="27">
        <f>SUM(F95:Q95)</f>
        <v>0</v>
      </c>
      <c r="F95" s="27">
        <v>0</v>
      </c>
      <c r="G95" s="27">
        <v>0</v>
      </c>
      <c r="H95" s="19">
        <v>0</v>
      </c>
      <c r="I95" s="19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27">
        <v>0</v>
      </c>
      <c r="P95" s="27">
        <v>0</v>
      </c>
      <c r="Q95" s="27">
        <v>0</v>
      </c>
    </row>
    <row r="96" spans="1:17" x14ac:dyDescent="0.25">
      <c r="A96" s="74"/>
      <c r="B96" s="80"/>
      <c r="C96" s="61"/>
      <c r="D96" s="3" t="s">
        <v>3</v>
      </c>
      <c r="E96" s="27">
        <f>SUM(F96:Q96)</f>
        <v>12068534.369999999</v>
      </c>
      <c r="F96" s="27">
        <f>824900+456743.31</f>
        <v>1281643.31</v>
      </c>
      <c r="G96" s="27">
        <f>1252696.28+116000</f>
        <v>1368696.28</v>
      </c>
      <c r="H96" s="19">
        <v>1775701.15</v>
      </c>
      <c r="I96" s="19">
        <v>1901326.4</v>
      </c>
      <c r="J96" s="37">
        <v>1653801.39</v>
      </c>
      <c r="K96" s="37">
        <v>1351916.92</v>
      </c>
      <c r="L96" s="37">
        <f>1351916.92+31615.08</f>
        <v>1383532</v>
      </c>
      <c r="M96" s="37">
        <v>1351916.92</v>
      </c>
      <c r="N96" s="37">
        <v>0</v>
      </c>
      <c r="O96" s="27">
        <v>0</v>
      </c>
      <c r="P96" s="27">
        <v>0</v>
      </c>
      <c r="Q96" s="27">
        <v>0</v>
      </c>
    </row>
    <row r="97" spans="1:17" ht="30" x14ac:dyDescent="0.25">
      <c r="A97" s="75"/>
      <c r="B97" s="81"/>
      <c r="C97" s="62"/>
      <c r="D97" s="3" t="s">
        <v>8</v>
      </c>
      <c r="E97" s="27">
        <f>SUM(F97:Q97)</f>
        <v>0</v>
      </c>
      <c r="F97" s="27">
        <v>0</v>
      </c>
      <c r="G97" s="27">
        <v>0</v>
      </c>
      <c r="H97" s="19">
        <v>0</v>
      </c>
      <c r="I97" s="19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27">
        <v>0</v>
      </c>
      <c r="P97" s="27">
        <v>0</v>
      </c>
      <c r="Q97" s="27">
        <v>0</v>
      </c>
    </row>
    <row r="98" spans="1:17" ht="15" customHeight="1" x14ac:dyDescent="0.25">
      <c r="A98" s="73" t="s">
        <v>53</v>
      </c>
      <c r="B98" s="39" t="s">
        <v>70</v>
      </c>
      <c r="C98" s="60" t="s">
        <v>5</v>
      </c>
      <c r="D98" s="3" t="s">
        <v>9</v>
      </c>
      <c r="E98" s="24">
        <f>SUM(E99:E102)</f>
        <v>50401054.469999999</v>
      </c>
      <c r="F98" s="24">
        <f t="shared" ref="F98:Q98" si="25">SUM(F99:F102)</f>
        <v>20060400</v>
      </c>
      <c r="G98" s="24">
        <f t="shared" si="25"/>
        <v>2241254.3199999998</v>
      </c>
      <c r="H98" s="24">
        <f t="shared" si="25"/>
        <v>79880.88</v>
      </c>
      <c r="I98" s="24">
        <f t="shared" si="25"/>
        <v>28019519.27</v>
      </c>
      <c r="J98" s="24">
        <f t="shared" si="25"/>
        <v>0</v>
      </c>
      <c r="K98" s="24">
        <f t="shared" si="25"/>
        <v>0</v>
      </c>
      <c r="L98" s="24">
        <f t="shared" si="25"/>
        <v>0</v>
      </c>
      <c r="M98" s="24">
        <f t="shared" si="25"/>
        <v>0</v>
      </c>
      <c r="N98" s="24">
        <f t="shared" si="25"/>
        <v>0</v>
      </c>
      <c r="O98" s="24">
        <f t="shared" si="25"/>
        <v>0</v>
      </c>
      <c r="P98" s="24">
        <f t="shared" si="25"/>
        <v>0</v>
      </c>
      <c r="Q98" s="24">
        <f t="shared" si="25"/>
        <v>0</v>
      </c>
    </row>
    <row r="99" spans="1:17" ht="30" x14ac:dyDescent="0.25">
      <c r="A99" s="74"/>
      <c r="B99" s="40"/>
      <c r="C99" s="61"/>
      <c r="D99" s="3" t="s">
        <v>2</v>
      </c>
      <c r="E99" s="24">
        <f>SUM(F99:Q99)</f>
        <v>0</v>
      </c>
      <c r="F99" s="24">
        <v>0</v>
      </c>
      <c r="G99" s="24">
        <v>0</v>
      </c>
      <c r="H99" s="18">
        <v>0</v>
      </c>
      <c r="I99" s="18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</row>
    <row r="100" spans="1:17" ht="45" x14ac:dyDescent="0.25">
      <c r="A100" s="74"/>
      <c r="B100" s="40"/>
      <c r="C100" s="61"/>
      <c r="D100" s="3" t="s">
        <v>7</v>
      </c>
      <c r="E100" s="27">
        <f>SUM(F100:Q100)</f>
        <v>0</v>
      </c>
      <c r="F100" s="27">
        <v>0</v>
      </c>
      <c r="G100" s="27">
        <v>0</v>
      </c>
      <c r="H100" s="19">
        <v>0</v>
      </c>
      <c r="I100" s="19">
        <v>0</v>
      </c>
      <c r="J100" s="37">
        <v>0</v>
      </c>
      <c r="K100" s="37">
        <v>0</v>
      </c>
      <c r="L100" s="37">
        <v>0</v>
      </c>
      <c r="M100" s="37">
        <v>0</v>
      </c>
      <c r="N100" s="37">
        <v>0</v>
      </c>
      <c r="O100" s="27">
        <v>0</v>
      </c>
      <c r="P100" s="27">
        <v>0</v>
      </c>
      <c r="Q100" s="27">
        <v>0</v>
      </c>
    </row>
    <row r="101" spans="1:17" x14ac:dyDescent="0.25">
      <c r="A101" s="74"/>
      <c r="B101" s="40"/>
      <c r="C101" s="61"/>
      <c r="D101" s="3" t="s">
        <v>3</v>
      </c>
      <c r="E101" s="27">
        <f>SUM(F101:Q101)</f>
        <v>50401054.469999999</v>
      </c>
      <c r="F101" s="27">
        <v>20060400</v>
      </c>
      <c r="G101" s="27">
        <v>2241254.3199999998</v>
      </c>
      <c r="H101" s="19">
        <f>64330.88+15550</f>
        <v>79880.88</v>
      </c>
      <c r="I101" s="19">
        <v>28019519.27</v>
      </c>
      <c r="J101" s="37">
        <v>0</v>
      </c>
      <c r="K101" s="37">
        <v>0</v>
      </c>
      <c r="L101" s="37">
        <v>0</v>
      </c>
      <c r="M101" s="37">
        <v>0</v>
      </c>
      <c r="N101" s="37">
        <v>0</v>
      </c>
      <c r="O101" s="27">
        <v>0</v>
      </c>
      <c r="P101" s="27">
        <v>0</v>
      </c>
      <c r="Q101" s="27">
        <v>0</v>
      </c>
    </row>
    <row r="102" spans="1:17" ht="30" x14ac:dyDescent="0.25">
      <c r="A102" s="75"/>
      <c r="B102" s="41"/>
      <c r="C102" s="62"/>
      <c r="D102" s="3" t="s">
        <v>8</v>
      </c>
      <c r="E102" s="27">
        <f>SUM(F102:Q102)</f>
        <v>0</v>
      </c>
      <c r="F102" s="27">
        <v>0</v>
      </c>
      <c r="G102" s="27">
        <v>0</v>
      </c>
      <c r="H102" s="19">
        <v>0</v>
      </c>
      <c r="I102" s="19">
        <v>0</v>
      </c>
      <c r="J102" s="37">
        <v>0</v>
      </c>
      <c r="K102" s="37">
        <v>0</v>
      </c>
      <c r="L102" s="37">
        <v>0</v>
      </c>
      <c r="M102" s="37">
        <v>0</v>
      </c>
      <c r="N102" s="37">
        <v>0</v>
      </c>
      <c r="O102" s="27">
        <v>0</v>
      </c>
      <c r="P102" s="27">
        <v>0</v>
      </c>
      <c r="Q102" s="27">
        <v>0</v>
      </c>
    </row>
    <row r="103" spans="1:17" ht="15" customHeight="1" x14ac:dyDescent="0.25">
      <c r="A103" s="73" t="s">
        <v>54</v>
      </c>
      <c r="B103" s="39" t="s">
        <v>71</v>
      </c>
      <c r="C103" s="60" t="s">
        <v>5</v>
      </c>
      <c r="D103" s="3" t="s">
        <v>9</v>
      </c>
      <c r="E103" s="24">
        <f>SUM(E104:E107)</f>
        <v>1367000</v>
      </c>
      <c r="F103" s="24">
        <f t="shared" ref="F103:Q103" si="26">SUM(F104:F107)</f>
        <v>607000</v>
      </c>
      <c r="G103" s="24">
        <f t="shared" si="26"/>
        <v>0</v>
      </c>
      <c r="H103" s="24">
        <f t="shared" si="26"/>
        <v>400000</v>
      </c>
      <c r="I103" s="24">
        <f t="shared" si="26"/>
        <v>360000</v>
      </c>
      <c r="J103" s="24">
        <f t="shared" si="26"/>
        <v>0</v>
      </c>
      <c r="K103" s="24">
        <f t="shared" si="26"/>
        <v>0</v>
      </c>
      <c r="L103" s="24">
        <f t="shared" si="26"/>
        <v>0</v>
      </c>
      <c r="M103" s="24">
        <f t="shared" si="26"/>
        <v>0</v>
      </c>
      <c r="N103" s="24">
        <f t="shared" si="26"/>
        <v>0</v>
      </c>
      <c r="O103" s="24">
        <f t="shared" si="26"/>
        <v>0</v>
      </c>
      <c r="P103" s="24">
        <f t="shared" si="26"/>
        <v>0</v>
      </c>
      <c r="Q103" s="24">
        <f t="shared" si="26"/>
        <v>0</v>
      </c>
    </row>
    <row r="104" spans="1:17" ht="30" x14ac:dyDescent="0.25">
      <c r="A104" s="74"/>
      <c r="B104" s="40"/>
      <c r="C104" s="61"/>
      <c r="D104" s="3" t="s">
        <v>2</v>
      </c>
      <c r="E104" s="24">
        <f>SUM(F104:Q104)</f>
        <v>0</v>
      </c>
      <c r="F104" s="24">
        <v>0</v>
      </c>
      <c r="G104" s="24">
        <v>0</v>
      </c>
      <c r="H104" s="18">
        <v>0</v>
      </c>
      <c r="I104" s="18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</row>
    <row r="105" spans="1:17" ht="45" x14ac:dyDescent="0.25">
      <c r="A105" s="74"/>
      <c r="B105" s="40"/>
      <c r="C105" s="61"/>
      <c r="D105" s="3" t="s">
        <v>7</v>
      </c>
      <c r="E105" s="27">
        <f>SUM(F105:Q105)</f>
        <v>607000</v>
      </c>
      <c r="F105" s="27">
        <f>378000+229000</f>
        <v>607000</v>
      </c>
      <c r="G105" s="27">
        <v>0</v>
      </c>
      <c r="H105" s="19">
        <v>0</v>
      </c>
      <c r="I105" s="19">
        <v>0</v>
      </c>
      <c r="J105" s="37">
        <v>0</v>
      </c>
      <c r="K105" s="37">
        <v>0</v>
      </c>
      <c r="L105" s="37">
        <v>0</v>
      </c>
      <c r="M105" s="37">
        <v>0</v>
      </c>
      <c r="N105" s="37">
        <v>0</v>
      </c>
      <c r="O105" s="27">
        <v>0</v>
      </c>
      <c r="P105" s="27">
        <v>0</v>
      </c>
      <c r="Q105" s="27">
        <v>0</v>
      </c>
    </row>
    <row r="106" spans="1:17" x14ac:dyDescent="0.25">
      <c r="A106" s="74"/>
      <c r="B106" s="40"/>
      <c r="C106" s="61"/>
      <c r="D106" s="3" t="s">
        <v>3</v>
      </c>
      <c r="E106" s="27">
        <f>SUM(F106:Q106)</f>
        <v>760000</v>
      </c>
      <c r="F106" s="27">
        <v>0</v>
      </c>
      <c r="G106" s="27">
        <v>0</v>
      </c>
      <c r="H106" s="19">
        <v>400000</v>
      </c>
      <c r="I106" s="27">
        <v>360000</v>
      </c>
      <c r="J106" s="37">
        <v>0</v>
      </c>
      <c r="K106" s="37">
        <v>0</v>
      </c>
      <c r="L106" s="37">
        <v>0</v>
      </c>
      <c r="M106" s="37">
        <v>0</v>
      </c>
      <c r="N106" s="37">
        <v>0</v>
      </c>
      <c r="O106" s="27">
        <v>0</v>
      </c>
      <c r="P106" s="27">
        <v>0</v>
      </c>
      <c r="Q106" s="27">
        <v>0</v>
      </c>
    </row>
    <row r="107" spans="1:17" ht="30" x14ac:dyDescent="0.25">
      <c r="A107" s="75"/>
      <c r="B107" s="41"/>
      <c r="C107" s="62"/>
      <c r="D107" s="3" t="s">
        <v>8</v>
      </c>
      <c r="E107" s="27">
        <f>SUM(F107:Q107)</f>
        <v>0</v>
      </c>
      <c r="F107" s="27">
        <v>0</v>
      </c>
      <c r="G107" s="27">
        <v>0</v>
      </c>
      <c r="H107" s="19">
        <v>0</v>
      </c>
      <c r="I107" s="19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27">
        <v>0</v>
      </c>
      <c r="P107" s="27">
        <v>0</v>
      </c>
      <c r="Q107" s="27">
        <v>0</v>
      </c>
    </row>
    <row r="108" spans="1:17" ht="15" customHeight="1" x14ac:dyDescent="0.25">
      <c r="A108" s="76" t="s">
        <v>55</v>
      </c>
      <c r="B108" s="77" t="s">
        <v>72</v>
      </c>
      <c r="C108" s="78" t="s">
        <v>56</v>
      </c>
      <c r="D108" s="3" t="s">
        <v>9</v>
      </c>
      <c r="E108" s="24">
        <f>SUM(E109:E112)</f>
        <v>249777.78</v>
      </c>
      <c r="F108" s="24">
        <f t="shared" ref="F108:Q108" si="27">SUM(F109:F112)</f>
        <v>249777.78</v>
      </c>
      <c r="G108" s="24">
        <f t="shared" si="27"/>
        <v>0</v>
      </c>
      <c r="H108" s="24">
        <f t="shared" si="27"/>
        <v>0</v>
      </c>
      <c r="I108" s="24">
        <f t="shared" si="27"/>
        <v>0</v>
      </c>
      <c r="J108" s="24">
        <f t="shared" si="27"/>
        <v>0</v>
      </c>
      <c r="K108" s="24">
        <f t="shared" si="27"/>
        <v>0</v>
      </c>
      <c r="L108" s="24">
        <f t="shared" si="27"/>
        <v>0</v>
      </c>
      <c r="M108" s="24">
        <f t="shared" si="27"/>
        <v>0</v>
      </c>
      <c r="N108" s="24">
        <f t="shared" si="27"/>
        <v>0</v>
      </c>
      <c r="O108" s="24">
        <f t="shared" si="27"/>
        <v>0</v>
      </c>
      <c r="P108" s="24">
        <f t="shared" si="27"/>
        <v>0</v>
      </c>
      <c r="Q108" s="24">
        <f t="shared" si="27"/>
        <v>0</v>
      </c>
    </row>
    <row r="109" spans="1:17" ht="30" x14ac:dyDescent="0.25">
      <c r="A109" s="76"/>
      <c r="B109" s="77"/>
      <c r="C109" s="78"/>
      <c r="D109" s="3" t="s">
        <v>2</v>
      </c>
      <c r="E109" s="24">
        <f>SUM(F109:Q109)</f>
        <v>0</v>
      </c>
      <c r="F109" s="24">
        <v>0</v>
      </c>
      <c r="G109" s="24">
        <v>0</v>
      </c>
      <c r="H109" s="18">
        <v>0</v>
      </c>
      <c r="I109" s="18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</row>
    <row r="110" spans="1:17" ht="45" x14ac:dyDescent="0.25">
      <c r="A110" s="76"/>
      <c r="B110" s="77"/>
      <c r="C110" s="78"/>
      <c r="D110" s="3" t="s">
        <v>7</v>
      </c>
      <c r="E110" s="27">
        <f>SUM(F110:Q110)</f>
        <v>0</v>
      </c>
      <c r="F110" s="27">
        <v>0</v>
      </c>
      <c r="G110" s="27">
        <v>0</v>
      </c>
      <c r="H110" s="19">
        <v>0</v>
      </c>
      <c r="I110" s="19">
        <v>0</v>
      </c>
      <c r="J110" s="37">
        <v>0</v>
      </c>
      <c r="K110" s="37">
        <v>0</v>
      </c>
      <c r="L110" s="37">
        <v>0</v>
      </c>
      <c r="M110" s="37">
        <v>0</v>
      </c>
      <c r="N110" s="37">
        <v>0</v>
      </c>
      <c r="O110" s="27">
        <v>0</v>
      </c>
      <c r="P110" s="27">
        <v>0</v>
      </c>
      <c r="Q110" s="27">
        <v>0</v>
      </c>
    </row>
    <row r="111" spans="1:17" x14ac:dyDescent="0.25">
      <c r="A111" s="76"/>
      <c r="B111" s="77"/>
      <c r="C111" s="78"/>
      <c r="D111" s="3" t="s">
        <v>3</v>
      </c>
      <c r="E111" s="27">
        <f>SUM(F111:Q111)</f>
        <v>249777.78</v>
      </c>
      <c r="F111" s="27">
        <f>254333.34-4555.56</f>
        <v>249777.78</v>
      </c>
      <c r="G111" s="27">
        <v>0</v>
      </c>
      <c r="H111" s="19">
        <v>0</v>
      </c>
      <c r="I111" s="19">
        <v>0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27">
        <v>0</v>
      </c>
      <c r="P111" s="27">
        <v>0</v>
      </c>
      <c r="Q111" s="27">
        <v>0</v>
      </c>
    </row>
    <row r="112" spans="1:17" ht="30" x14ac:dyDescent="0.25">
      <c r="A112" s="76"/>
      <c r="B112" s="77"/>
      <c r="C112" s="78"/>
      <c r="D112" s="3" t="s">
        <v>8</v>
      </c>
      <c r="E112" s="27">
        <f>SUM(F112:Q112)</f>
        <v>0</v>
      </c>
      <c r="F112" s="27">
        <v>0</v>
      </c>
      <c r="G112" s="27">
        <v>0</v>
      </c>
      <c r="H112" s="19">
        <v>0</v>
      </c>
      <c r="I112" s="19">
        <v>0</v>
      </c>
      <c r="J112" s="37">
        <v>0</v>
      </c>
      <c r="K112" s="37">
        <v>0</v>
      </c>
      <c r="L112" s="37">
        <v>0</v>
      </c>
      <c r="M112" s="37">
        <v>0</v>
      </c>
      <c r="N112" s="37">
        <v>0</v>
      </c>
      <c r="O112" s="27">
        <v>0</v>
      </c>
      <c r="P112" s="27">
        <v>0</v>
      </c>
      <c r="Q112" s="27">
        <v>0</v>
      </c>
    </row>
    <row r="113" spans="1:17" ht="15" customHeight="1" x14ac:dyDescent="0.25">
      <c r="A113" s="70" t="s">
        <v>57</v>
      </c>
      <c r="B113" s="39" t="s">
        <v>73</v>
      </c>
      <c r="C113" s="42" t="s">
        <v>4</v>
      </c>
      <c r="D113" s="3" t="s">
        <v>9</v>
      </c>
      <c r="E113" s="24">
        <f>SUM(E114:E117)</f>
        <v>300000</v>
      </c>
      <c r="F113" s="24">
        <f t="shared" ref="F113:Q113" si="28">SUM(F114:F117)</f>
        <v>300000</v>
      </c>
      <c r="G113" s="24">
        <f t="shared" si="28"/>
        <v>0</v>
      </c>
      <c r="H113" s="24">
        <f t="shared" si="28"/>
        <v>0</v>
      </c>
      <c r="I113" s="24">
        <f t="shared" si="28"/>
        <v>0</v>
      </c>
      <c r="J113" s="24">
        <f t="shared" si="28"/>
        <v>0</v>
      </c>
      <c r="K113" s="24">
        <f t="shared" si="28"/>
        <v>0</v>
      </c>
      <c r="L113" s="24">
        <f t="shared" si="28"/>
        <v>0</v>
      </c>
      <c r="M113" s="24">
        <f t="shared" si="28"/>
        <v>0</v>
      </c>
      <c r="N113" s="24">
        <f t="shared" si="28"/>
        <v>0</v>
      </c>
      <c r="O113" s="24">
        <f t="shared" si="28"/>
        <v>0</v>
      </c>
      <c r="P113" s="24">
        <f t="shared" si="28"/>
        <v>0</v>
      </c>
      <c r="Q113" s="24">
        <f t="shared" si="28"/>
        <v>0</v>
      </c>
    </row>
    <row r="114" spans="1:17" ht="30" x14ac:dyDescent="0.25">
      <c r="A114" s="71"/>
      <c r="B114" s="40"/>
      <c r="C114" s="43"/>
      <c r="D114" s="3" t="s">
        <v>2</v>
      </c>
      <c r="E114" s="24">
        <f>SUM(F114:Q114)</f>
        <v>0</v>
      </c>
      <c r="F114" s="24">
        <v>0</v>
      </c>
      <c r="G114" s="24">
        <v>0</v>
      </c>
      <c r="H114" s="18">
        <v>0</v>
      </c>
      <c r="I114" s="18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</row>
    <row r="115" spans="1:17" ht="45" x14ac:dyDescent="0.25">
      <c r="A115" s="71"/>
      <c r="B115" s="40"/>
      <c r="C115" s="43"/>
      <c r="D115" s="3" t="s">
        <v>7</v>
      </c>
      <c r="E115" s="27">
        <f>SUM(F115:Q115)</f>
        <v>0</v>
      </c>
      <c r="F115" s="27">
        <v>0</v>
      </c>
      <c r="G115" s="27">
        <v>0</v>
      </c>
      <c r="H115" s="19">
        <v>0</v>
      </c>
      <c r="I115" s="19">
        <v>0</v>
      </c>
      <c r="J115" s="37">
        <v>0</v>
      </c>
      <c r="K115" s="37">
        <v>0</v>
      </c>
      <c r="L115" s="37">
        <v>0</v>
      </c>
      <c r="M115" s="37">
        <v>0</v>
      </c>
      <c r="N115" s="37">
        <v>0</v>
      </c>
      <c r="O115" s="27">
        <v>0</v>
      </c>
      <c r="P115" s="27">
        <v>0</v>
      </c>
      <c r="Q115" s="27">
        <v>0</v>
      </c>
    </row>
    <row r="116" spans="1:17" x14ac:dyDescent="0.25">
      <c r="A116" s="71"/>
      <c r="B116" s="40"/>
      <c r="C116" s="43"/>
      <c r="D116" s="3" t="s">
        <v>3</v>
      </c>
      <c r="E116" s="27">
        <f>SUM(F116:Q116)</f>
        <v>300000</v>
      </c>
      <c r="F116" s="27">
        <v>300000</v>
      </c>
      <c r="G116" s="27">
        <v>0</v>
      </c>
      <c r="H116" s="19">
        <v>0</v>
      </c>
      <c r="I116" s="19">
        <v>0</v>
      </c>
      <c r="J116" s="37">
        <v>0</v>
      </c>
      <c r="K116" s="37">
        <v>0</v>
      </c>
      <c r="L116" s="37">
        <v>0</v>
      </c>
      <c r="M116" s="37">
        <v>0</v>
      </c>
      <c r="N116" s="37">
        <v>0</v>
      </c>
      <c r="O116" s="27">
        <v>0</v>
      </c>
      <c r="P116" s="27">
        <v>0</v>
      </c>
      <c r="Q116" s="27">
        <v>0</v>
      </c>
    </row>
    <row r="117" spans="1:17" ht="30" x14ac:dyDescent="0.25">
      <c r="A117" s="72"/>
      <c r="B117" s="41"/>
      <c r="C117" s="44"/>
      <c r="D117" s="3" t="s">
        <v>8</v>
      </c>
      <c r="E117" s="27">
        <f>SUM(F117:Q117)</f>
        <v>0</v>
      </c>
      <c r="F117" s="27">
        <v>0</v>
      </c>
      <c r="G117" s="27">
        <v>0</v>
      </c>
      <c r="H117" s="19">
        <v>0</v>
      </c>
      <c r="I117" s="19">
        <v>0</v>
      </c>
      <c r="J117" s="37">
        <v>0</v>
      </c>
      <c r="K117" s="37">
        <v>0</v>
      </c>
      <c r="L117" s="37">
        <v>0</v>
      </c>
      <c r="M117" s="37">
        <v>0</v>
      </c>
      <c r="N117" s="37">
        <v>0</v>
      </c>
      <c r="O117" s="27">
        <v>0</v>
      </c>
      <c r="P117" s="27">
        <v>0</v>
      </c>
      <c r="Q117" s="27">
        <v>0</v>
      </c>
    </row>
    <row r="118" spans="1:17" ht="15" customHeight="1" x14ac:dyDescent="0.25">
      <c r="A118" s="70" t="s">
        <v>58</v>
      </c>
      <c r="B118" s="39" t="s">
        <v>74</v>
      </c>
      <c r="C118" s="42" t="s">
        <v>5</v>
      </c>
      <c r="D118" s="3" t="s">
        <v>9</v>
      </c>
      <c r="E118" s="27">
        <f>SUM(E119:E122)</f>
        <v>879998.15</v>
      </c>
      <c r="F118" s="27">
        <f t="shared" ref="F118:Q118" si="29">SUM(F119:F122)</f>
        <v>0</v>
      </c>
      <c r="G118" s="27">
        <f t="shared" si="29"/>
        <v>0</v>
      </c>
      <c r="H118" s="27">
        <f t="shared" si="29"/>
        <v>399998.15</v>
      </c>
      <c r="I118" s="27">
        <f t="shared" si="29"/>
        <v>480000</v>
      </c>
      <c r="J118" s="37">
        <f t="shared" si="29"/>
        <v>0</v>
      </c>
      <c r="K118" s="37">
        <f t="shared" si="29"/>
        <v>0</v>
      </c>
      <c r="L118" s="37">
        <f t="shared" si="29"/>
        <v>0</v>
      </c>
      <c r="M118" s="37">
        <f t="shared" si="29"/>
        <v>0</v>
      </c>
      <c r="N118" s="37">
        <f t="shared" si="29"/>
        <v>0</v>
      </c>
      <c r="O118" s="27">
        <f t="shared" si="29"/>
        <v>0</v>
      </c>
      <c r="P118" s="27">
        <f t="shared" si="29"/>
        <v>0</v>
      </c>
      <c r="Q118" s="27">
        <f t="shared" si="29"/>
        <v>0</v>
      </c>
    </row>
    <row r="119" spans="1:17" ht="30" x14ac:dyDescent="0.25">
      <c r="A119" s="71"/>
      <c r="B119" s="40"/>
      <c r="C119" s="43"/>
      <c r="D119" s="3" t="s">
        <v>2</v>
      </c>
      <c r="E119" s="27">
        <f>SUM(F119:Q119)</f>
        <v>0</v>
      </c>
      <c r="F119" s="27">
        <v>0</v>
      </c>
      <c r="G119" s="27">
        <v>0</v>
      </c>
      <c r="H119" s="19">
        <v>0</v>
      </c>
      <c r="I119" s="19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27">
        <v>0</v>
      </c>
      <c r="P119" s="27">
        <v>0</v>
      </c>
      <c r="Q119" s="27">
        <v>0</v>
      </c>
    </row>
    <row r="120" spans="1:17" ht="45" x14ac:dyDescent="0.25">
      <c r="A120" s="71"/>
      <c r="B120" s="40"/>
      <c r="C120" s="43"/>
      <c r="D120" s="3" t="s">
        <v>7</v>
      </c>
      <c r="E120" s="27">
        <f>SUM(F120:Q120)</f>
        <v>0</v>
      </c>
      <c r="F120" s="27">
        <v>0</v>
      </c>
      <c r="G120" s="27">
        <v>0</v>
      </c>
      <c r="H120" s="19">
        <v>0</v>
      </c>
      <c r="I120" s="19">
        <v>0</v>
      </c>
      <c r="J120" s="37">
        <v>0</v>
      </c>
      <c r="K120" s="37">
        <v>0</v>
      </c>
      <c r="L120" s="37">
        <v>0</v>
      </c>
      <c r="M120" s="37">
        <v>0</v>
      </c>
      <c r="N120" s="37">
        <v>0</v>
      </c>
      <c r="O120" s="27">
        <v>0</v>
      </c>
      <c r="P120" s="27">
        <v>0</v>
      </c>
      <c r="Q120" s="27">
        <v>0</v>
      </c>
    </row>
    <row r="121" spans="1:17" x14ac:dyDescent="0.25">
      <c r="A121" s="71"/>
      <c r="B121" s="40"/>
      <c r="C121" s="43"/>
      <c r="D121" s="3" t="s">
        <v>3</v>
      </c>
      <c r="E121" s="27">
        <f>SUM(F121:Q121)</f>
        <v>879998.15</v>
      </c>
      <c r="F121" s="27">
        <v>0</v>
      </c>
      <c r="G121" s="27">
        <v>0</v>
      </c>
      <c r="H121" s="19">
        <f>158196.98+241801.17</f>
        <v>399998.15</v>
      </c>
      <c r="I121" s="19">
        <v>480000</v>
      </c>
      <c r="J121" s="37">
        <v>0</v>
      </c>
      <c r="K121" s="37">
        <v>0</v>
      </c>
      <c r="L121" s="37">
        <v>0</v>
      </c>
      <c r="M121" s="37">
        <v>0</v>
      </c>
      <c r="N121" s="37">
        <v>0</v>
      </c>
      <c r="O121" s="27">
        <v>0</v>
      </c>
      <c r="P121" s="27">
        <v>0</v>
      </c>
      <c r="Q121" s="27">
        <v>0</v>
      </c>
    </row>
    <row r="122" spans="1:17" ht="30" x14ac:dyDescent="0.25">
      <c r="A122" s="72"/>
      <c r="B122" s="41"/>
      <c r="C122" s="44"/>
      <c r="D122" s="3" t="s">
        <v>8</v>
      </c>
      <c r="E122" s="27">
        <f>SUM(F122:Q122)</f>
        <v>0</v>
      </c>
      <c r="F122" s="27">
        <v>0</v>
      </c>
      <c r="G122" s="27">
        <v>0</v>
      </c>
      <c r="H122" s="19">
        <v>0</v>
      </c>
      <c r="I122" s="19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27">
        <v>0</v>
      </c>
      <c r="P122" s="27">
        <v>0</v>
      </c>
      <c r="Q122" s="27">
        <v>0</v>
      </c>
    </row>
    <row r="123" spans="1:17" ht="15" customHeight="1" x14ac:dyDescent="0.25">
      <c r="A123" s="70" t="s">
        <v>80</v>
      </c>
      <c r="B123" s="39" t="s">
        <v>82</v>
      </c>
      <c r="C123" s="42" t="s">
        <v>5</v>
      </c>
      <c r="D123" s="36" t="s">
        <v>9</v>
      </c>
      <c r="E123" s="37">
        <f>SUM(E124:E127)</f>
        <v>0</v>
      </c>
      <c r="F123" s="37">
        <f t="shared" ref="F123:Q123" si="30">SUM(F124:F127)</f>
        <v>0</v>
      </c>
      <c r="G123" s="37">
        <f t="shared" si="30"/>
        <v>0</v>
      </c>
      <c r="H123" s="37">
        <f t="shared" si="30"/>
        <v>0</v>
      </c>
      <c r="I123" s="37">
        <f t="shared" si="30"/>
        <v>0</v>
      </c>
      <c r="J123" s="37">
        <f t="shared" si="30"/>
        <v>0</v>
      </c>
      <c r="K123" s="37">
        <f t="shared" si="30"/>
        <v>0</v>
      </c>
      <c r="L123" s="37">
        <f t="shared" si="30"/>
        <v>0</v>
      </c>
      <c r="M123" s="37">
        <f t="shared" si="30"/>
        <v>0</v>
      </c>
      <c r="N123" s="37">
        <f t="shared" si="30"/>
        <v>0</v>
      </c>
      <c r="O123" s="37">
        <f t="shared" si="30"/>
        <v>0</v>
      </c>
      <c r="P123" s="37">
        <f t="shared" si="30"/>
        <v>0</v>
      </c>
      <c r="Q123" s="37">
        <f t="shared" si="30"/>
        <v>0</v>
      </c>
    </row>
    <row r="124" spans="1:17" ht="30" x14ac:dyDescent="0.25">
      <c r="A124" s="71"/>
      <c r="B124" s="40"/>
      <c r="C124" s="43"/>
      <c r="D124" s="36" t="s">
        <v>2</v>
      </c>
      <c r="E124" s="37">
        <f>SUM(F124:Q124)</f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</row>
    <row r="125" spans="1:17" ht="45" x14ac:dyDescent="0.25">
      <c r="A125" s="71"/>
      <c r="B125" s="40"/>
      <c r="C125" s="43"/>
      <c r="D125" s="36" t="s">
        <v>7</v>
      </c>
      <c r="E125" s="37">
        <f>SUM(F125:Q125)</f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37">
        <v>0</v>
      </c>
    </row>
    <row r="126" spans="1:17" x14ac:dyDescent="0.25">
      <c r="A126" s="71"/>
      <c r="B126" s="40"/>
      <c r="C126" s="43"/>
      <c r="D126" s="36" t="s">
        <v>3</v>
      </c>
      <c r="E126" s="37">
        <f>SUM(F126:Q126)</f>
        <v>0</v>
      </c>
      <c r="F126" s="37">
        <v>0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  <c r="L126" s="37">
        <v>0</v>
      </c>
      <c r="M126" s="37">
        <v>0</v>
      </c>
      <c r="N126" s="37">
        <v>0</v>
      </c>
      <c r="O126" s="37">
        <v>0</v>
      </c>
      <c r="P126" s="37">
        <v>0</v>
      </c>
      <c r="Q126" s="37">
        <v>0</v>
      </c>
    </row>
    <row r="127" spans="1:17" ht="30" x14ac:dyDescent="0.25">
      <c r="A127" s="72"/>
      <c r="B127" s="41"/>
      <c r="C127" s="44"/>
      <c r="D127" s="36" t="s">
        <v>8</v>
      </c>
      <c r="E127" s="37">
        <f>SUM(F127:Q127)</f>
        <v>0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37">
        <v>0</v>
      </c>
      <c r="O127" s="37">
        <v>0</v>
      </c>
      <c r="P127" s="37">
        <v>0</v>
      </c>
      <c r="Q127" s="37">
        <v>0</v>
      </c>
    </row>
    <row r="128" spans="1:17" ht="15" customHeight="1" x14ac:dyDescent="0.25">
      <c r="A128" s="70" t="s">
        <v>81</v>
      </c>
      <c r="B128" s="39" t="s">
        <v>83</v>
      </c>
      <c r="C128" s="42" t="s">
        <v>56</v>
      </c>
      <c r="D128" s="36" t="s">
        <v>9</v>
      </c>
      <c r="E128" s="37">
        <f>SUM(E129:E132)</f>
        <v>0</v>
      </c>
      <c r="F128" s="37">
        <f t="shared" ref="F128:Q128" si="31">SUM(F129:F132)</f>
        <v>0</v>
      </c>
      <c r="G128" s="37">
        <f t="shared" si="31"/>
        <v>0</v>
      </c>
      <c r="H128" s="37">
        <f t="shared" si="31"/>
        <v>0</v>
      </c>
      <c r="I128" s="37">
        <f t="shared" si="31"/>
        <v>0</v>
      </c>
      <c r="J128" s="37">
        <f t="shared" si="31"/>
        <v>0</v>
      </c>
      <c r="K128" s="37">
        <f t="shared" si="31"/>
        <v>0</v>
      </c>
      <c r="L128" s="37">
        <f t="shared" si="31"/>
        <v>0</v>
      </c>
      <c r="M128" s="37">
        <f t="shared" si="31"/>
        <v>0</v>
      </c>
      <c r="N128" s="37">
        <f t="shared" si="31"/>
        <v>0</v>
      </c>
      <c r="O128" s="37">
        <f t="shared" si="31"/>
        <v>0</v>
      </c>
      <c r="P128" s="37">
        <f t="shared" si="31"/>
        <v>0</v>
      </c>
      <c r="Q128" s="37">
        <f t="shared" si="31"/>
        <v>0</v>
      </c>
    </row>
    <row r="129" spans="1:17" ht="30" x14ac:dyDescent="0.25">
      <c r="A129" s="71"/>
      <c r="B129" s="40"/>
      <c r="C129" s="43"/>
      <c r="D129" s="36" t="s">
        <v>2</v>
      </c>
      <c r="E129" s="37">
        <f>SUM(F129:Q129)</f>
        <v>0</v>
      </c>
      <c r="F129" s="37">
        <v>0</v>
      </c>
      <c r="G129" s="37">
        <v>0</v>
      </c>
      <c r="H129" s="37">
        <v>0</v>
      </c>
      <c r="I129" s="37">
        <v>0</v>
      </c>
      <c r="J129" s="37">
        <v>0</v>
      </c>
      <c r="K129" s="37">
        <v>0</v>
      </c>
      <c r="L129" s="37">
        <v>0</v>
      </c>
      <c r="M129" s="37">
        <v>0</v>
      </c>
      <c r="N129" s="37">
        <v>0</v>
      </c>
      <c r="O129" s="37">
        <v>0</v>
      </c>
      <c r="P129" s="37">
        <v>0</v>
      </c>
      <c r="Q129" s="37">
        <v>0</v>
      </c>
    </row>
    <row r="130" spans="1:17" ht="45" x14ac:dyDescent="0.25">
      <c r="A130" s="71"/>
      <c r="B130" s="40"/>
      <c r="C130" s="43"/>
      <c r="D130" s="36" t="s">
        <v>7</v>
      </c>
      <c r="E130" s="37">
        <f>SUM(F130:Q130)</f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7">
        <v>0</v>
      </c>
      <c r="O130" s="37">
        <v>0</v>
      </c>
      <c r="P130" s="37">
        <v>0</v>
      </c>
      <c r="Q130" s="37">
        <v>0</v>
      </c>
    </row>
    <row r="131" spans="1:17" x14ac:dyDescent="0.25">
      <c r="A131" s="71"/>
      <c r="B131" s="40"/>
      <c r="C131" s="43"/>
      <c r="D131" s="36" t="s">
        <v>3</v>
      </c>
      <c r="E131" s="37">
        <f>SUM(F131:Q131)</f>
        <v>0</v>
      </c>
      <c r="F131" s="37">
        <v>0</v>
      </c>
      <c r="G131" s="37">
        <v>0</v>
      </c>
      <c r="H131" s="37">
        <v>0</v>
      </c>
      <c r="I131" s="37">
        <v>0</v>
      </c>
      <c r="J131" s="37">
        <v>0</v>
      </c>
      <c r="K131" s="37">
        <v>0</v>
      </c>
      <c r="L131" s="37">
        <v>0</v>
      </c>
      <c r="M131" s="37">
        <v>0</v>
      </c>
      <c r="N131" s="37">
        <v>0</v>
      </c>
      <c r="O131" s="37">
        <v>0</v>
      </c>
      <c r="P131" s="37">
        <v>0</v>
      </c>
      <c r="Q131" s="37">
        <v>0</v>
      </c>
    </row>
    <row r="132" spans="1:17" ht="30" x14ac:dyDescent="0.25">
      <c r="A132" s="72"/>
      <c r="B132" s="41"/>
      <c r="C132" s="44"/>
      <c r="D132" s="36" t="s">
        <v>8</v>
      </c>
      <c r="E132" s="37">
        <f>SUM(F132:Q132)</f>
        <v>0</v>
      </c>
      <c r="F132" s="37">
        <v>0</v>
      </c>
      <c r="G132" s="37">
        <v>0</v>
      </c>
      <c r="H132" s="37">
        <v>0</v>
      </c>
      <c r="I132" s="37">
        <v>0</v>
      </c>
      <c r="J132" s="37">
        <v>0</v>
      </c>
      <c r="K132" s="37">
        <v>0</v>
      </c>
      <c r="L132" s="37">
        <v>0</v>
      </c>
      <c r="M132" s="37">
        <v>0</v>
      </c>
      <c r="N132" s="37">
        <v>0</v>
      </c>
      <c r="O132" s="37">
        <v>0</v>
      </c>
      <c r="P132" s="37">
        <v>0</v>
      </c>
      <c r="Q132" s="37">
        <v>0</v>
      </c>
    </row>
    <row r="133" spans="1:17" x14ac:dyDescent="0.25">
      <c r="A133" s="64" t="s">
        <v>59</v>
      </c>
      <c r="B133" s="65"/>
      <c r="C133" s="60"/>
      <c r="D133" s="3" t="s">
        <v>9</v>
      </c>
      <c r="E133" s="24">
        <f>SUM(E134:E137)</f>
        <v>151175015.44</v>
      </c>
      <c r="F133" s="24">
        <f>SUM(F134:F137)</f>
        <v>32304152.160000004</v>
      </c>
      <c r="G133" s="24">
        <f t="shared" ref="G133:Q133" si="32">SUM(G134:G137)</f>
        <v>14932809.33</v>
      </c>
      <c r="H133" s="24">
        <f t="shared" si="32"/>
        <v>14248841.840000002</v>
      </c>
      <c r="I133" s="24">
        <f t="shared" si="32"/>
        <v>43546348.82</v>
      </c>
      <c r="J133" s="24">
        <f t="shared" si="32"/>
        <v>16174590.140000001</v>
      </c>
      <c r="K133" s="24">
        <f t="shared" si="32"/>
        <v>12923924.23</v>
      </c>
      <c r="L133" s="24">
        <f t="shared" si="32"/>
        <v>8548132</v>
      </c>
      <c r="M133" s="24">
        <f t="shared" si="32"/>
        <v>8496216.9199999999</v>
      </c>
      <c r="N133" s="24">
        <f t="shared" si="32"/>
        <v>0</v>
      </c>
      <c r="O133" s="24">
        <f t="shared" si="32"/>
        <v>0</v>
      </c>
      <c r="P133" s="24">
        <f t="shared" si="32"/>
        <v>0</v>
      </c>
      <c r="Q133" s="24">
        <f t="shared" si="32"/>
        <v>0</v>
      </c>
    </row>
    <row r="134" spans="1:17" ht="30" x14ac:dyDescent="0.25">
      <c r="A134" s="66"/>
      <c r="B134" s="67"/>
      <c r="C134" s="61"/>
      <c r="D134" s="3" t="s">
        <v>2</v>
      </c>
      <c r="E134" s="24">
        <f>SUM(F134:Q134)</f>
        <v>0</v>
      </c>
      <c r="F134" s="24">
        <v>0</v>
      </c>
      <c r="G134" s="24">
        <v>0</v>
      </c>
      <c r="H134" s="18">
        <v>0</v>
      </c>
      <c r="I134" s="18">
        <v>0</v>
      </c>
      <c r="J134" s="24">
        <v>0</v>
      </c>
      <c r="K134" s="37">
        <v>0</v>
      </c>
      <c r="L134" s="37">
        <v>0</v>
      </c>
      <c r="M134" s="37">
        <v>0</v>
      </c>
      <c r="N134" s="37">
        <v>0</v>
      </c>
      <c r="O134" s="27">
        <v>0</v>
      </c>
      <c r="P134" s="27">
        <v>0</v>
      </c>
      <c r="Q134" s="27">
        <v>0</v>
      </c>
    </row>
    <row r="135" spans="1:17" ht="45" x14ac:dyDescent="0.25">
      <c r="A135" s="66"/>
      <c r="B135" s="67"/>
      <c r="C135" s="61"/>
      <c r="D135" s="3" t="s">
        <v>7</v>
      </c>
      <c r="E135" s="27">
        <f>SUM(F135:Q135)</f>
        <v>2981200</v>
      </c>
      <c r="F135" s="27">
        <f>F75+F80+F85+F90+F95+F100+F105+F110+F115+F120+F125+F130</f>
        <v>773100</v>
      </c>
      <c r="G135" s="37">
        <f t="shared" ref="G135:Q135" si="33">G75+G80+G85+G90+G95+G100+G105+G110+G115+G120+G125+G130</f>
        <v>498700</v>
      </c>
      <c r="H135" s="37">
        <f t="shared" si="33"/>
        <v>491400</v>
      </c>
      <c r="I135" s="37">
        <f t="shared" si="33"/>
        <v>423700</v>
      </c>
      <c r="J135" s="37">
        <f t="shared" si="33"/>
        <v>277000</v>
      </c>
      <c r="K135" s="37">
        <f t="shared" si="33"/>
        <v>208400</v>
      </c>
      <c r="L135" s="37">
        <f t="shared" si="33"/>
        <v>164600</v>
      </c>
      <c r="M135" s="37">
        <f t="shared" si="33"/>
        <v>144300</v>
      </c>
      <c r="N135" s="37">
        <f t="shared" si="33"/>
        <v>0</v>
      </c>
      <c r="O135" s="37">
        <f t="shared" si="33"/>
        <v>0</v>
      </c>
      <c r="P135" s="37">
        <f t="shared" si="33"/>
        <v>0</v>
      </c>
      <c r="Q135" s="37">
        <f t="shared" si="33"/>
        <v>0</v>
      </c>
    </row>
    <row r="136" spans="1:17" x14ac:dyDescent="0.25">
      <c r="A136" s="66"/>
      <c r="B136" s="67"/>
      <c r="C136" s="61"/>
      <c r="D136" s="3" t="s">
        <v>3</v>
      </c>
      <c r="E136" s="27">
        <f>SUM(F136:Q136)</f>
        <v>148193815.44</v>
      </c>
      <c r="F136" s="27">
        <f>F76+F81+F86+F91+F96+F101+F106+F111+F116+F121+F126+F131</f>
        <v>31531052.160000004</v>
      </c>
      <c r="G136" s="37">
        <f t="shared" ref="G136:Q136" si="34">G76+G81+G86+G91+G96+G101+G106+G111+G116+G121+G126+G131</f>
        <v>14434109.33</v>
      </c>
      <c r="H136" s="37">
        <f t="shared" si="34"/>
        <v>13757441.840000002</v>
      </c>
      <c r="I136" s="37">
        <f t="shared" si="34"/>
        <v>43122648.82</v>
      </c>
      <c r="J136" s="37">
        <f t="shared" si="34"/>
        <v>15897590.140000001</v>
      </c>
      <c r="K136" s="37">
        <f t="shared" si="34"/>
        <v>12715524.23</v>
      </c>
      <c r="L136" s="37">
        <f t="shared" si="34"/>
        <v>8383532</v>
      </c>
      <c r="M136" s="37">
        <f t="shared" si="34"/>
        <v>8351916.9199999999</v>
      </c>
      <c r="N136" s="37">
        <f t="shared" si="34"/>
        <v>0</v>
      </c>
      <c r="O136" s="37">
        <f t="shared" si="34"/>
        <v>0</v>
      </c>
      <c r="P136" s="37">
        <f t="shared" si="34"/>
        <v>0</v>
      </c>
      <c r="Q136" s="37">
        <f t="shared" si="34"/>
        <v>0</v>
      </c>
    </row>
    <row r="137" spans="1:17" ht="30" x14ac:dyDescent="0.25">
      <c r="A137" s="68"/>
      <c r="B137" s="69"/>
      <c r="C137" s="62"/>
      <c r="D137" s="3" t="s">
        <v>8</v>
      </c>
      <c r="E137" s="27">
        <f>SUM(F137:Q137)</f>
        <v>0</v>
      </c>
      <c r="F137" s="27">
        <f t="shared" ref="F137:Q137" si="35">F77+F82+F87+F92+F97+F102+F107+F112+F117+F122</f>
        <v>0</v>
      </c>
      <c r="G137" s="27">
        <f t="shared" si="35"/>
        <v>0</v>
      </c>
      <c r="H137" s="19">
        <f t="shared" si="35"/>
        <v>0</v>
      </c>
      <c r="I137" s="19">
        <f t="shared" si="35"/>
        <v>0</v>
      </c>
      <c r="J137" s="37">
        <f t="shared" si="35"/>
        <v>0</v>
      </c>
      <c r="K137" s="37">
        <f t="shared" si="35"/>
        <v>0</v>
      </c>
      <c r="L137" s="37">
        <f t="shared" si="35"/>
        <v>0</v>
      </c>
      <c r="M137" s="37">
        <f t="shared" si="35"/>
        <v>0</v>
      </c>
      <c r="N137" s="37">
        <f t="shared" si="35"/>
        <v>0</v>
      </c>
      <c r="O137" s="27">
        <f t="shared" si="35"/>
        <v>0</v>
      </c>
      <c r="P137" s="27">
        <f t="shared" si="35"/>
        <v>0</v>
      </c>
      <c r="Q137" s="27">
        <f t="shared" si="35"/>
        <v>0</v>
      </c>
    </row>
    <row r="138" spans="1:17" ht="15" customHeight="1" x14ac:dyDescent="0.25">
      <c r="A138" s="63" t="s">
        <v>60</v>
      </c>
      <c r="B138" s="63"/>
      <c r="C138" s="60"/>
      <c r="D138" s="3" t="s">
        <v>9</v>
      </c>
      <c r="E138" s="24">
        <f>SUM(E139:E142)</f>
        <v>493542281.59000003</v>
      </c>
      <c r="F138" s="24">
        <f t="shared" ref="F138:Q138" si="36">SUM(F139:F142)</f>
        <v>73867521.670000002</v>
      </c>
      <c r="G138" s="24">
        <f t="shared" si="36"/>
        <v>53424362.990000002</v>
      </c>
      <c r="H138" s="24">
        <f t="shared" si="36"/>
        <v>87212734.820000008</v>
      </c>
      <c r="I138" s="24">
        <f t="shared" si="36"/>
        <v>89905010.569999993</v>
      </c>
      <c r="J138" s="24">
        <f t="shared" si="36"/>
        <v>45688238.539999999</v>
      </c>
      <c r="K138" s="24">
        <f t="shared" si="36"/>
        <v>52681325</v>
      </c>
      <c r="L138" s="24">
        <f>SUM(L139:L142)</f>
        <v>45687732</v>
      </c>
      <c r="M138" s="24">
        <f t="shared" si="36"/>
        <v>45075356</v>
      </c>
      <c r="N138" s="24">
        <f t="shared" si="36"/>
        <v>0</v>
      </c>
      <c r="O138" s="24">
        <f t="shared" si="36"/>
        <v>0</v>
      </c>
      <c r="P138" s="24">
        <f t="shared" si="36"/>
        <v>0</v>
      </c>
      <c r="Q138" s="24">
        <f t="shared" si="36"/>
        <v>0</v>
      </c>
    </row>
    <row r="139" spans="1:17" ht="30" x14ac:dyDescent="0.25">
      <c r="A139" s="63"/>
      <c r="B139" s="63"/>
      <c r="C139" s="61"/>
      <c r="D139" s="3" t="s">
        <v>2</v>
      </c>
      <c r="E139" s="24">
        <f>SUM(F139:Q139)</f>
        <v>0</v>
      </c>
      <c r="F139" s="24">
        <f>F34+F45+F57+F68+F134</f>
        <v>0</v>
      </c>
      <c r="G139" s="24">
        <f t="shared" ref="G139:Q139" si="37">G34+G45+G57+G68+G134</f>
        <v>0</v>
      </c>
      <c r="H139" s="24">
        <f t="shared" si="37"/>
        <v>0</v>
      </c>
      <c r="I139" s="24">
        <f t="shared" si="37"/>
        <v>0</v>
      </c>
      <c r="J139" s="24">
        <f t="shared" si="37"/>
        <v>0</v>
      </c>
      <c r="K139" s="24">
        <f t="shared" si="37"/>
        <v>0</v>
      </c>
      <c r="L139" s="24">
        <f t="shared" si="37"/>
        <v>0</v>
      </c>
      <c r="M139" s="24">
        <f t="shared" si="37"/>
        <v>0</v>
      </c>
      <c r="N139" s="24">
        <f t="shared" si="37"/>
        <v>0</v>
      </c>
      <c r="O139" s="24">
        <f t="shared" si="37"/>
        <v>0</v>
      </c>
      <c r="P139" s="24">
        <f t="shared" si="37"/>
        <v>0</v>
      </c>
      <c r="Q139" s="24">
        <f t="shared" si="37"/>
        <v>0</v>
      </c>
    </row>
    <row r="140" spans="1:17" ht="45" x14ac:dyDescent="0.25">
      <c r="A140" s="63"/>
      <c r="B140" s="63"/>
      <c r="C140" s="61"/>
      <c r="D140" s="3" t="s">
        <v>7</v>
      </c>
      <c r="E140" s="27">
        <f>F140+G140+H140+I140+J140+K140+L140+M140+N140+O140+P140+Q140</f>
        <v>145143900</v>
      </c>
      <c r="F140" s="24">
        <f>F35+F46+F58+F69+F135</f>
        <v>18953900</v>
      </c>
      <c r="G140" s="24">
        <f t="shared" ref="G140:Q140" si="38">G35+G46+G58+G69+G135</f>
        <v>15016700</v>
      </c>
      <c r="H140" s="24">
        <f t="shared" si="38"/>
        <v>33291000</v>
      </c>
      <c r="I140" s="24">
        <f t="shared" si="38"/>
        <v>18169200</v>
      </c>
      <c r="J140" s="24">
        <f t="shared" si="38"/>
        <v>277000</v>
      </c>
      <c r="K140" s="24">
        <f t="shared" si="38"/>
        <v>19848000</v>
      </c>
      <c r="L140" s="24">
        <f t="shared" si="38"/>
        <v>19804200</v>
      </c>
      <c r="M140" s="24">
        <f t="shared" si="38"/>
        <v>19783900</v>
      </c>
      <c r="N140" s="24">
        <f t="shared" si="38"/>
        <v>0</v>
      </c>
      <c r="O140" s="24">
        <f t="shared" si="38"/>
        <v>0</v>
      </c>
      <c r="P140" s="24">
        <f t="shared" si="38"/>
        <v>0</v>
      </c>
      <c r="Q140" s="24">
        <f t="shared" si="38"/>
        <v>0</v>
      </c>
    </row>
    <row r="141" spans="1:17" x14ac:dyDescent="0.25">
      <c r="A141" s="63"/>
      <c r="B141" s="63"/>
      <c r="C141" s="61"/>
      <c r="D141" s="3" t="s">
        <v>3</v>
      </c>
      <c r="E141" s="27">
        <f>F141+G141+H141+I141+J141+K141+L141+M141+N141+O141+P141+Q141</f>
        <v>347158381.59000003</v>
      </c>
      <c r="F141" s="24">
        <f>F36+F47+F59+F70+F136</f>
        <v>53693621.670000002</v>
      </c>
      <c r="G141" s="24">
        <f t="shared" ref="G141:Q141" si="39">G36+G47+G59+G70+G136</f>
        <v>38387662.990000002</v>
      </c>
      <c r="H141" s="24">
        <f t="shared" si="39"/>
        <v>53921734.820000008</v>
      </c>
      <c r="I141" s="24">
        <f t="shared" si="39"/>
        <v>71735810.569999993</v>
      </c>
      <c r="J141" s="24">
        <f t="shared" si="39"/>
        <v>45411238.539999999</v>
      </c>
      <c r="K141" s="24">
        <f t="shared" si="39"/>
        <v>32833325</v>
      </c>
      <c r="L141" s="24">
        <f t="shared" si="39"/>
        <v>25883532</v>
      </c>
      <c r="M141" s="24">
        <f t="shared" si="39"/>
        <v>25291456</v>
      </c>
      <c r="N141" s="24">
        <f t="shared" si="39"/>
        <v>0</v>
      </c>
      <c r="O141" s="24">
        <f t="shared" si="39"/>
        <v>0</v>
      </c>
      <c r="P141" s="24">
        <f t="shared" si="39"/>
        <v>0</v>
      </c>
      <c r="Q141" s="24">
        <f t="shared" si="39"/>
        <v>0</v>
      </c>
    </row>
    <row r="142" spans="1:17" ht="30" x14ac:dyDescent="0.25">
      <c r="A142" s="63"/>
      <c r="B142" s="63"/>
      <c r="C142" s="62"/>
      <c r="D142" s="3" t="s">
        <v>8</v>
      </c>
      <c r="E142" s="27">
        <f>F142+G142+H142+I142+J142+K142+L142+M142+N142+O142+P142+Q142</f>
        <v>1240000</v>
      </c>
      <c r="F142" s="24">
        <f>F37+F48+F60+F71+F137</f>
        <v>1220000</v>
      </c>
      <c r="G142" s="24">
        <f t="shared" ref="G142:Q142" si="40">G37+G48+G60+G71+G137</f>
        <v>20000</v>
      </c>
      <c r="H142" s="24">
        <f t="shared" si="40"/>
        <v>0</v>
      </c>
      <c r="I142" s="24">
        <f t="shared" si="40"/>
        <v>0</v>
      </c>
      <c r="J142" s="24">
        <f t="shared" si="40"/>
        <v>0</v>
      </c>
      <c r="K142" s="24">
        <f t="shared" si="40"/>
        <v>0</v>
      </c>
      <c r="L142" s="24">
        <f t="shared" si="40"/>
        <v>0</v>
      </c>
      <c r="M142" s="24">
        <f t="shared" si="40"/>
        <v>0</v>
      </c>
      <c r="N142" s="24">
        <f t="shared" si="40"/>
        <v>0</v>
      </c>
      <c r="O142" s="24">
        <f t="shared" si="40"/>
        <v>0</v>
      </c>
      <c r="P142" s="24">
        <f t="shared" si="40"/>
        <v>0</v>
      </c>
      <c r="Q142" s="24">
        <f t="shared" si="40"/>
        <v>0</v>
      </c>
    </row>
    <row r="143" spans="1:17" ht="15" customHeight="1" x14ac:dyDescent="0.25">
      <c r="A143" s="48" t="s">
        <v>61</v>
      </c>
      <c r="B143" s="49"/>
      <c r="C143" s="57"/>
      <c r="D143" s="3" t="s">
        <v>9</v>
      </c>
      <c r="E143" s="27">
        <f>SUM(E144:E147)</f>
        <v>0</v>
      </c>
      <c r="F143" s="27">
        <v>0</v>
      </c>
      <c r="G143" s="27">
        <v>0</v>
      </c>
      <c r="H143" s="19">
        <f>SUM(H144:H147)</f>
        <v>0</v>
      </c>
      <c r="I143" s="19">
        <f>SUM(I144:I147)</f>
        <v>0</v>
      </c>
      <c r="J143" s="37">
        <f>SUM(J144:J147)</f>
        <v>0</v>
      </c>
      <c r="K143" s="37">
        <f>SUM(K144:K147)</f>
        <v>0</v>
      </c>
      <c r="L143" s="37">
        <v>0</v>
      </c>
      <c r="M143" s="37">
        <v>0</v>
      </c>
      <c r="N143" s="37">
        <v>0</v>
      </c>
      <c r="O143" s="27">
        <v>0</v>
      </c>
      <c r="P143" s="27">
        <v>0</v>
      </c>
      <c r="Q143" s="27">
        <v>0</v>
      </c>
    </row>
    <row r="144" spans="1:17" ht="30" x14ac:dyDescent="0.25">
      <c r="A144" s="50"/>
      <c r="B144" s="51"/>
      <c r="C144" s="58"/>
      <c r="D144" s="3" t="s">
        <v>2</v>
      </c>
      <c r="E144" s="27">
        <v>0</v>
      </c>
      <c r="F144" s="27">
        <v>0</v>
      </c>
      <c r="G144" s="27">
        <v>0</v>
      </c>
      <c r="H144" s="19">
        <v>0</v>
      </c>
      <c r="I144" s="19">
        <v>0</v>
      </c>
      <c r="J144" s="37">
        <v>0</v>
      </c>
      <c r="K144" s="37">
        <v>0</v>
      </c>
      <c r="L144" s="37">
        <v>0</v>
      </c>
      <c r="M144" s="37">
        <v>0</v>
      </c>
      <c r="N144" s="37">
        <v>0</v>
      </c>
      <c r="O144" s="27">
        <v>0</v>
      </c>
      <c r="P144" s="27">
        <v>0</v>
      </c>
      <c r="Q144" s="27">
        <v>0</v>
      </c>
    </row>
    <row r="145" spans="1:17" ht="45" x14ac:dyDescent="0.25">
      <c r="A145" s="50"/>
      <c r="B145" s="51"/>
      <c r="C145" s="58"/>
      <c r="D145" s="3" t="s">
        <v>7</v>
      </c>
      <c r="E145" s="27">
        <f>SUM(F145:Q145)</f>
        <v>0</v>
      </c>
      <c r="F145" s="27">
        <v>0</v>
      </c>
      <c r="G145" s="27">
        <v>0</v>
      </c>
      <c r="H145" s="19">
        <v>0</v>
      </c>
      <c r="I145" s="19">
        <v>0</v>
      </c>
      <c r="J145" s="37">
        <v>0</v>
      </c>
      <c r="K145" s="37">
        <v>0</v>
      </c>
      <c r="L145" s="37">
        <v>0</v>
      </c>
      <c r="M145" s="37">
        <v>0</v>
      </c>
      <c r="N145" s="37">
        <v>0</v>
      </c>
      <c r="O145" s="27">
        <v>0</v>
      </c>
      <c r="P145" s="27">
        <v>0</v>
      </c>
      <c r="Q145" s="27">
        <v>0</v>
      </c>
    </row>
    <row r="146" spans="1:17" x14ac:dyDescent="0.25">
      <c r="A146" s="50"/>
      <c r="B146" s="51"/>
      <c r="C146" s="58"/>
      <c r="D146" s="3" t="s">
        <v>3</v>
      </c>
      <c r="E146" s="27">
        <f>SUM(F146:Q146)</f>
        <v>0</v>
      </c>
      <c r="F146" s="27">
        <v>0</v>
      </c>
      <c r="G146" s="27">
        <v>0</v>
      </c>
      <c r="H146" s="19">
        <v>0</v>
      </c>
      <c r="I146" s="19">
        <v>0</v>
      </c>
      <c r="J146" s="37">
        <v>0</v>
      </c>
      <c r="K146" s="37">
        <v>0</v>
      </c>
      <c r="L146" s="37">
        <v>0</v>
      </c>
      <c r="M146" s="37">
        <v>0</v>
      </c>
      <c r="N146" s="37">
        <v>0</v>
      </c>
      <c r="O146" s="27">
        <v>0</v>
      </c>
      <c r="P146" s="27">
        <v>0</v>
      </c>
      <c r="Q146" s="27">
        <v>0</v>
      </c>
    </row>
    <row r="147" spans="1:17" ht="30" x14ac:dyDescent="0.25">
      <c r="A147" s="52"/>
      <c r="B147" s="53"/>
      <c r="C147" s="59"/>
      <c r="D147" s="3" t="s">
        <v>8</v>
      </c>
      <c r="E147" s="27">
        <f>SUM(F147:Q147)</f>
        <v>0</v>
      </c>
      <c r="F147" s="27">
        <v>0</v>
      </c>
      <c r="G147" s="27">
        <v>0</v>
      </c>
      <c r="H147" s="19">
        <v>0</v>
      </c>
      <c r="I147" s="19">
        <v>0</v>
      </c>
      <c r="J147" s="37">
        <v>0</v>
      </c>
      <c r="K147" s="37">
        <v>0</v>
      </c>
      <c r="L147" s="37">
        <v>0</v>
      </c>
      <c r="M147" s="37">
        <v>0</v>
      </c>
      <c r="N147" s="37">
        <v>0</v>
      </c>
      <c r="O147" s="27">
        <v>0</v>
      </c>
      <c r="P147" s="27">
        <v>0</v>
      </c>
      <c r="Q147" s="27">
        <v>0</v>
      </c>
    </row>
    <row r="148" spans="1:17" x14ac:dyDescent="0.25">
      <c r="A148" s="48" t="s">
        <v>62</v>
      </c>
      <c r="B148" s="49"/>
      <c r="C148" s="54"/>
      <c r="D148" s="3" t="s">
        <v>9</v>
      </c>
      <c r="E148" s="24">
        <f>SUM(E149:E152)</f>
        <v>465351749.38999999</v>
      </c>
      <c r="F148" s="24">
        <v>73867521.670000002</v>
      </c>
      <c r="G148" s="24">
        <v>53424362.990000002</v>
      </c>
      <c r="H148" s="19">
        <v>59022202.620000005</v>
      </c>
      <c r="I148" s="19">
        <f>I149+I150+I151+I152</f>
        <v>89905010.569999993</v>
      </c>
      <c r="J148" s="37">
        <f>J149+J150+J151+J152</f>
        <v>45688238.539999999</v>
      </c>
      <c r="K148" s="37">
        <f t="shared" ref="K148:L148" si="41">K149+K150+K151+K152</f>
        <v>52681325</v>
      </c>
      <c r="L148" s="37">
        <f t="shared" si="41"/>
        <v>45687732</v>
      </c>
      <c r="M148" s="24">
        <f>M149+M150+M151+M152</f>
        <v>45075356</v>
      </c>
      <c r="N148" s="24">
        <v>0</v>
      </c>
      <c r="O148" s="24">
        <v>0</v>
      </c>
      <c r="P148" s="24">
        <v>0</v>
      </c>
      <c r="Q148" s="24">
        <v>0</v>
      </c>
    </row>
    <row r="149" spans="1:17" ht="30" x14ac:dyDescent="0.25">
      <c r="A149" s="50"/>
      <c r="B149" s="51"/>
      <c r="C149" s="55"/>
      <c r="D149" s="3" t="s">
        <v>2</v>
      </c>
      <c r="E149" s="24">
        <f>SUM(F149:Q149)</f>
        <v>0</v>
      </c>
      <c r="F149" s="24">
        <v>0</v>
      </c>
      <c r="G149" s="27">
        <v>0</v>
      </c>
      <c r="H149" s="19">
        <v>0</v>
      </c>
      <c r="I149" s="19">
        <v>0</v>
      </c>
      <c r="J149" s="37">
        <v>0</v>
      </c>
      <c r="K149" s="37">
        <v>0</v>
      </c>
      <c r="L149" s="37">
        <v>0</v>
      </c>
      <c r="M149" s="37">
        <v>0</v>
      </c>
      <c r="N149" s="37">
        <v>0</v>
      </c>
      <c r="O149" s="27">
        <v>0</v>
      </c>
      <c r="P149" s="27">
        <v>0</v>
      </c>
      <c r="Q149" s="27">
        <v>0</v>
      </c>
    </row>
    <row r="150" spans="1:17" ht="45" x14ac:dyDescent="0.25">
      <c r="A150" s="50"/>
      <c r="B150" s="51"/>
      <c r="C150" s="55"/>
      <c r="D150" s="3" t="s">
        <v>7</v>
      </c>
      <c r="E150" s="24">
        <f t="shared" ref="E150:E152" si="42">SUM(F150:Q150)</f>
        <v>134343900</v>
      </c>
      <c r="F150" s="24">
        <v>18953900</v>
      </c>
      <c r="G150" s="24">
        <v>15016700</v>
      </c>
      <c r="H150" s="19">
        <v>22491000</v>
      </c>
      <c r="I150" s="19">
        <f>I140</f>
        <v>18169200</v>
      </c>
      <c r="J150" s="37">
        <f t="shared" ref="J150:M150" si="43">J140</f>
        <v>277000</v>
      </c>
      <c r="K150" s="37">
        <f t="shared" si="43"/>
        <v>19848000</v>
      </c>
      <c r="L150" s="37">
        <f t="shared" si="43"/>
        <v>19804200</v>
      </c>
      <c r="M150" s="37">
        <f t="shared" si="43"/>
        <v>19783900</v>
      </c>
      <c r="N150" s="24">
        <v>0</v>
      </c>
      <c r="O150" s="24">
        <v>0</v>
      </c>
      <c r="P150" s="24">
        <v>0</v>
      </c>
      <c r="Q150" s="24">
        <v>0</v>
      </c>
    </row>
    <row r="151" spans="1:17" x14ac:dyDescent="0.25">
      <c r="A151" s="50"/>
      <c r="B151" s="51"/>
      <c r="C151" s="55"/>
      <c r="D151" s="3" t="s">
        <v>3</v>
      </c>
      <c r="E151" s="24">
        <f t="shared" si="42"/>
        <v>329767849.38999999</v>
      </c>
      <c r="F151" s="27">
        <v>53693621.670000002</v>
      </c>
      <c r="G151" s="27">
        <v>38387662.990000002</v>
      </c>
      <c r="H151" s="19">
        <v>36531202.620000005</v>
      </c>
      <c r="I151" s="19">
        <f>I138-I143-I150</f>
        <v>71735810.569999993</v>
      </c>
      <c r="J151" s="37">
        <f t="shared" ref="J151:L151" si="44">J138-J143-J150</f>
        <v>45411238.539999999</v>
      </c>
      <c r="K151" s="37">
        <f>K138-K143-K150</f>
        <v>32833325</v>
      </c>
      <c r="L151" s="37">
        <f t="shared" si="44"/>
        <v>25883532</v>
      </c>
      <c r="M151" s="37">
        <f>M141</f>
        <v>25291456</v>
      </c>
      <c r="N151" s="37">
        <v>0</v>
      </c>
      <c r="O151" s="27">
        <v>0</v>
      </c>
      <c r="P151" s="27">
        <v>0</v>
      </c>
      <c r="Q151" s="27">
        <v>0</v>
      </c>
    </row>
    <row r="152" spans="1:17" ht="30" x14ac:dyDescent="0.25">
      <c r="A152" s="52"/>
      <c r="B152" s="53"/>
      <c r="C152" s="56"/>
      <c r="D152" s="3" t="s">
        <v>8</v>
      </c>
      <c r="E152" s="24">
        <f t="shared" si="42"/>
        <v>1240000</v>
      </c>
      <c r="F152" s="24">
        <v>1220000</v>
      </c>
      <c r="G152" s="24">
        <v>20000</v>
      </c>
      <c r="H152" s="19">
        <v>0</v>
      </c>
      <c r="I152" s="19">
        <v>0</v>
      </c>
      <c r="J152" s="37">
        <v>0</v>
      </c>
      <c r="K152" s="37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</row>
    <row r="153" spans="1:17" x14ac:dyDescent="0.25">
      <c r="A153" s="34"/>
      <c r="B153" s="35" t="s">
        <v>63</v>
      </c>
      <c r="C153" s="21"/>
      <c r="D153" s="22"/>
      <c r="E153" s="23"/>
      <c r="F153" s="23"/>
      <c r="G153" s="27"/>
      <c r="H153" s="19"/>
      <c r="I153" s="19"/>
      <c r="J153" s="37"/>
      <c r="K153" s="37"/>
      <c r="L153" s="37"/>
      <c r="M153" s="37"/>
      <c r="N153" s="37"/>
      <c r="O153" s="27"/>
      <c r="P153" s="27"/>
      <c r="Q153" s="27"/>
    </row>
    <row r="154" spans="1:17" ht="15" customHeight="1" x14ac:dyDescent="0.25">
      <c r="A154" s="48" t="s">
        <v>76</v>
      </c>
      <c r="B154" s="49"/>
      <c r="C154" s="45" t="s">
        <v>4</v>
      </c>
      <c r="D154" s="3" t="s">
        <v>9</v>
      </c>
      <c r="E154" s="24">
        <f>SUM(E155:E158)</f>
        <v>441096217.60000002</v>
      </c>
      <c r="F154" s="24">
        <f t="shared" ref="F154:I154" si="45">SUM(F155:F158)</f>
        <v>52832743.890000001</v>
      </c>
      <c r="G154" s="24">
        <f t="shared" si="45"/>
        <v>51272439.550000004</v>
      </c>
      <c r="H154" s="18">
        <f t="shared" si="45"/>
        <v>86812734.820000008</v>
      </c>
      <c r="I154" s="18">
        <f t="shared" si="45"/>
        <v>61325491.299999997</v>
      </c>
      <c r="J154" s="24">
        <f>SUM(J155:J158)</f>
        <v>45408395.039999999</v>
      </c>
      <c r="K154" s="24">
        <f>SUM(K155:K158)</f>
        <v>52681325</v>
      </c>
      <c r="L154" s="24">
        <f>L155+L156+L157+L158</f>
        <v>45687732</v>
      </c>
      <c r="M154" s="24">
        <f>M155+M156+M157</f>
        <v>45075356</v>
      </c>
      <c r="N154" s="24">
        <v>0</v>
      </c>
      <c r="O154" s="24">
        <v>0</v>
      </c>
      <c r="P154" s="24">
        <v>0</v>
      </c>
      <c r="Q154" s="24">
        <v>0</v>
      </c>
    </row>
    <row r="155" spans="1:17" ht="30" x14ac:dyDescent="0.25">
      <c r="A155" s="50"/>
      <c r="B155" s="51"/>
      <c r="C155" s="46"/>
      <c r="D155" s="3" t="s">
        <v>2</v>
      </c>
      <c r="E155" s="27">
        <v>0</v>
      </c>
      <c r="F155" s="27">
        <v>0</v>
      </c>
      <c r="G155" s="27">
        <v>0</v>
      </c>
      <c r="H155" s="19">
        <v>0</v>
      </c>
      <c r="I155" s="19">
        <v>0</v>
      </c>
      <c r="J155" s="37">
        <v>0</v>
      </c>
      <c r="K155" s="37">
        <v>0</v>
      </c>
      <c r="L155" s="37">
        <v>0</v>
      </c>
      <c r="M155" s="37">
        <v>0</v>
      </c>
      <c r="N155" s="37">
        <v>0</v>
      </c>
      <c r="O155" s="27">
        <v>0</v>
      </c>
      <c r="P155" s="27">
        <v>0</v>
      </c>
      <c r="Q155" s="27">
        <v>0</v>
      </c>
    </row>
    <row r="156" spans="1:17" ht="45" x14ac:dyDescent="0.25">
      <c r="A156" s="50"/>
      <c r="B156" s="51"/>
      <c r="C156" s="46"/>
      <c r="D156" s="3" t="s">
        <v>7</v>
      </c>
      <c r="E156" s="27">
        <f>SUM(F156:Q156)</f>
        <v>144658900</v>
      </c>
      <c r="F156" s="27">
        <f>F140-F161</f>
        <v>18468900</v>
      </c>
      <c r="G156" s="27">
        <f>G140-G161</f>
        <v>15016700</v>
      </c>
      <c r="H156" s="19">
        <v>33291000</v>
      </c>
      <c r="I156" s="19">
        <f>I140</f>
        <v>18169200</v>
      </c>
      <c r="J156" s="37">
        <f>J140</f>
        <v>277000</v>
      </c>
      <c r="K156" s="37">
        <f>K140</f>
        <v>19848000</v>
      </c>
      <c r="L156" s="37">
        <f>L140</f>
        <v>19804200</v>
      </c>
      <c r="M156" s="37">
        <f>M140</f>
        <v>19783900</v>
      </c>
      <c r="N156" s="37">
        <v>0</v>
      </c>
      <c r="O156" s="27">
        <v>0</v>
      </c>
      <c r="P156" s="27">
        <v>0</v>
      </c>
      <c r="Q156" s="27">
        <v>0</v>
      </c>
    </row>
    <row r="157" spans="1:17" x14ac:dyDescent="0.25">
      <c r="A157" s="50"/>
      <c r="B157" s="51"/>
      <c r="C157" s="46"/>
      <c r="D157" s="3" t="s">
        <v>3</v>
      </c>
      <c r="E157" s="27">
        <f>SUM(F157:Q157)</f>
        <v>295197317.60000002</v>
      </c>
      <c r="F157" s="27">
        <f>F141-F162</f>
        <v>33143843.890000001</v>
      </c>
      <c r="G157" s="27">
        <f>G141-G162</f>
        <v>36235739.550000004</v>
      </c>
      <c r="H157" s="19">
        <v>53521734.820000008</v>
      </c>
      <c r="I157" s="19">
        <v>43156291.299999997</v>
      </c>
      <c r="J157" s="37">
        <f>J18+J54+J73+J78+J91+J93+J118</f>
        <v>45131395.039999999</v>
      </c>
      <c r="K157" s="37">
        <f>K18+K54+K73+K78+K91+K93+K118</f>
        <v>32833325</v>
      </c>
      <c r="L157" s="37">
        <f>L18+L54+L73+L78+L91+L93+L118</f>
        <v>25883532</v>
      </c>
      <c r="M157" s="37">
        <f>M18+M54+M73+M78+M91+M93+M118</f>
        <v>25291456</v>
      </c>
      <c r="N157" s="37">
        <v>0</v>
      </c>
      <c r="O157" s="27">
        <v>0</v>
      </c>
      <c r="P157" s="27">
        <v>0</v>
      </c>
      <c r="Q157" s="27">
        <v>0</v>
      </c>
    </row>
    <row r="158" spans="1:17" ht="30" x14ac:dyDescent="0.25">
      <c r="A158" s="52"/>
      <c r="B158" s="53"/>
      <c r="C158" s="47"/>
      <c r="D158" s="3" t="s">
        <v>8</v>
      </c>
      <c r="E158" s="27">
        <f>SUM(F158:Q158)</f>
        <v>1240000</v>
      </c>
      <c r="F158" s="27">
        <v>1220000</v>
      </c>
      <c r="G158" s="27">
        <v>20000</v>
      </c>
      <c r="H158" s="19">
        <v>0</v>
      </c>
      <c r="I158" s="18">
        <v>0</v>
      </c>
      <c r="J158" s="37">
        <v>0</v>
      </c>
      <c r="K158" s="24">
        <v>0</v>
      </c>
      <c r="L158" s="24">
        <v>0</v>
      </c>
      <c r="M158" s="24">
        <v>0</v>
      </c>
      <c r="N158" s="24">
        <v>0</v>
      </c>
      <c r="O158" s="24">
        <v>0</v>
      </c>
      <c r="P158" s="24">
        <v>0</v>
      </c>
      <c r="Q158" s="24">
        <v>0</v>
      </c>
    </row>
    <row r="159" spans="1:17" ht="15" customHeight="1" x14ac:dyDescent="0.25">
      <c r="A159" s="48" t="s">
        <v>77</v>
      </c>
      <c r="B159" s="49"/>
      <c r="C159" s="45" t="s">
        <v>56</v>
      </c>
      <c r="D159" s="3" t="s">
        <v>9</v>
      </c>
      <c r="E159" s="27">
        <f>SUM(E160:E163)</f>
        <v>52166220.490000002</v>
      </c>
      <c r="F159" s="24">
        <f>SUM(F160:F163)</f>
        <v>21034777.780000001</v>
      </c>
      <c r="G159" s="27">
        <f t="shared" ref="G159:Q159" si="46">SUM(G160:G163)</f>
        <v>2151923.44</v>
      </c>
      <c r="H159" s="19">
        <f t="shared" si="46"/>
        <v>400000</v>
      </c>
      <c r="I159" s="19">
        <f t="shared" si="46"/>
        <v>28579519.27</v>
      </c>
      <c r="J159" s="37">
        <f t="shared" si="46"/>
        <v>0</v>
      </c>
      <c r="K159" s="24">
        <f t="shared" si="46"/>
        <v>0</v>
      </c>
      <c r="L159" s="24">
        <f t="shared" si="46"/>
        <v>0</v>
      </c>
      <c r="M159" s="24">
        <f t="shared" si="46"/>
        <v>0</v>
      </c>
      <c r="N159" s="24">
        <f t="shared" si="46"/>
        <v>0</v>
      </c>
      <c r="O159" s="24">
        <f t="shared" si="46"/>
        <v>0</v>
      </c>
      <c r="P159" s="24">
        <f t="shared" si="46"/>
        <v>0</v>
      </c>
      <c r="Q159" s="24">
        <f t="shared" si="46"/>
        <v>0</v>
      </c>
    </row>
    <row r="160" spans="1:17" ht="30" x14ac:dyDescent="0.25">
      <c r="A160" s="50"/>
      <c r="B160" s="51"/>
      <c r="C160" s="46"/>
      <c r="D160" s="3" t="s">
        <v>2</v>
      </c>
      <c r="E160" s="27">
        <v>0</v>
      </c>
      <c r="F160" s="27">
        <v>0</v>
      </c>
      <c r="G160" s="27">
        <v>0</v>
      </c>
      <c r="H160" s="19">
        <v>0</v>
      </c>
      <c r="I160" s="19">
        <v>0</v>
      </c>
      <c r="J160" s="37">
        <v>0</v>
      </c>
      <c r="K160" s="24">
        <v>0</v>
      </c>
      <c r="L160" s="24">
        <v>0</v>
      </c>
      <c r="M160" s="24">
        <v>0</v>
      </c>
      <c r="N160" s="24">
        <v>0</v>
      </c>
      <c r="O160" s="24">
        <v>0</v>
      </c>
      <c r="P160" s="24">
        <v>0</v>
      </c>
      <c r="Q160" s="24">
        <v>0</v>
      </c>
    </row>
    <row r="161" spans="1:17" ht="45" x14ac:dyDescent="0.25">
      <c r="A161" s="50"/>
      <c r="B161" s="51"/>
      <c r="C161" s="46"/>
      <c r="D161" s="3" t="s">
        <v>7</v>
      </c>
      <c r="E161" s="27">
        <f>SUM(F161:Q161)</f>
        <v>485000</v>
      </c>
      <c r="F161" s="27">
        <v>485000</v>
      </c>
      <c r="G161" s="24">
        <v>0</v>
      </c>
      <c r="H161" s="18">
        <v>0</v>
      </c>
      <c r="I161" s="18">
        <v>0</v>
      </c>
      <c r="J161" s="24">
        <v>0</v>
      </c>
      <c r="K161" s="24">
        <v>0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24">
        <v>0</v>
      </c>
    </row>
    <row r="162" spans="1:17" x14ac:dyDescent="0.25">
      <c r="A162" s="50"/>
      <c r="B162" s="51"/>
      <c r="C162" s="46"/>
      <c r="D162" s="3" t="s">
        <v>3</v>
      </c>
      <c r="E162" s="27">
        <f>SUM(F162:Q162)</f>
        <v>51681220.490000002</v>
      </c>
      <c r="F162" s="27">
        <f>20000000+249777.78+300000</f>
        <v>20549777.780000001</v>
      </c>
      <c r="G162" s="27">
        <f>279750.05+1872173.39</f>
        <v>2151923.44</v>
      </c>
      <c r="H162" s="18">
        <v>400000</v>
      </c>
      <c r="I162" s="18">
        <v>28579519.27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</row>
    <row r="163" spans="1:17" ht="30" x14ac:dyDescent="0.25">
      <c r="A163" s="52"/>
      <c r="B163" s="53"/>
      <c r="C163" s="47"/>
      <c r="D163" s="3" t="s">
        <v>8</v>
      </c>
      <c r="E163" s="27">
        <v>0</v>
      </c>
      <c r="F163" s="24">
        <v>0</v>
      </c>
      <c r="G163" s="24">
        <v>0</v>
      </c>
      <c r="H163" s="18">
        <v>0</v>
      </c>
      <c r="I163" s="18">
        <v>0</v>
      </c>
      <c r="J163" s="24">
        <v>0</v>
      </c>
      <c r="K163" s="24">
        <v>0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24">
        <v>0</v>
      </c>
    </row>
    <row r="164" spans="1:17" ht="15" customHeight="1" x14ac:dyDescent="0.25">
      <c r="A164" s="48" t="s">
        <v>78</v>
      </c>
      <c r="B164" s="49"/>
      <c r="C164" s="45" t="s">
        <v>75</v>
      </c>
      <c r="D164" s="3" t="s">
        <v>9</v>
      </c>
      <c r="E164" s="27">
        <v>0</v>
      </c>
      <c r="F164" s="24">
        <v>0</v>
      </c>
      <c r="G164" s="24">
        <v>0</v>
      </c>
      <c r="H164" s="18">
        <v>0</v>
      </c>
      <c r="I164" s="18">
        <v>0</v>
      </c>
      <c r="J164" s="24">
        <v>0</v>
      </c>
      <c r="K164" s="24">
        <v>0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24">
        <v>0</v>
      </c>
    </row>
    <row r="165" spans="1:17" ht="30" x14ac:dyDescent="0.25">
      <c r="A165" s="50"/>
      <c r="B165" s="51"/>
      <c r="C165" s="46"/>
      <c r="D165" s="3" t="s">
        <v>2</v>
      </c>
      <c r="E165" s="27">
        <v>0</v>
      </c>
      <c r="F165" s="27">
        <v>0</v>
      </c>
      <c r="G165" s="24">
        <v>0</v>
      </c>
      <c r="H165" s="18">
        <v>0</v>
      </c>
      <c r="I165" s="18">
        <v>0</v>
      </c>
      <c r="J165" s="24">
        <v>0</v>
      </c>
      <c r="K165" s="24">
        <v>0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24">
        <v>0</v>
      </c>
    </row>
    <row r="166" spans="1:17" ht="45" x14ac:dyDescent="0.25">
      <c r="A166" s="50"/>
      <c r="B166" s="51"/>
      <c r="C166" s="46"/>
      <c r="D166" s="3" t="s">
        <v>7</v>
      </c>
      <c r="E166" s="27">
        <v>0</v>
      </c>
      <c r="F166" s="27">
        <v>0</v>
      </c>
      <c r="G166" s="24">
        <v>0</v>
      </c>
      <c r="H166" s="18">
        <v>0</v>
      </c>
      <c r="I166" s="18">
        <v>0</v>
      </c>
      <c r="J166" s="24">
        <v>0</v>
      </c>
      <c r="K166" s="24">
        <v>0</v>
      </c>
      <c r="L166" s="24">
        <v>0</v>
      </c>
      <c r="M166" s="24">
        <v>0</v>
      </c>
      <c r="N166" s="24">
        <v>0</v>
      </c>
      <c r="O166" s="24">
        <v>0</v>
      </c>
      <c r="P166" s="24">
        <v>0</v>
      </c>
      <c r="Q166" s="24">
        <v>0</v>
      </c>
    </row>
    <row r="167" spans="1:17" x14ac:dyDescent="0.25">
      <c r="A167" s="50"/>
      <c r="B167" s="51"/>
      <c r="C167" s="46"/>
      <c r="D167" s="3" t="s">
        <v>3</v>
      </c>
      <c r="E167" s="27">
        <v>0</v>
      </c>
      <c r="F167" s="27">
        <v>0</v>
      </c>
      <c r="G167" s="24">
        <v>0</v>
      </c>
      <c r="H167" s="18">
        <v>0</v>
      </c>
      <c r="I167" s="18">
        <v>0</v>
      </c>
      <c r="J167" s="24">
        <v>0</v>
      </c>
      <c r="K167" s="24">
        <v>0</v>
      </c>
      <c r="L167" s="24">
        <v>0</v>
      </c>
      <c r="M167" s="24">
        <v>0</v>
      </c>
      <c r="N167" s="24">
        <v>0</v>
      </c>
      <c r="O167" s="24">
        <v>0</v>
      </c>
      <c r="P167" s="24">
        <v>0</v>
      </c>
      <c r="Q167" s="24">
        <v>0</v>
      </c>
    </row>
    <row r="168" spans="1:17" ht="30" x14ac:dyDescent="0.25">
      <c r="A168" s="52"/>
      <c r="B168" s="53"/>
      <c r="C168" s="47"/>
      <c r="D168" s="3" t="s">
        <v>8</v>
      </c>
      <c r="E168" s="27">
        <v>0</v>
      </c>
      <c r="F168" s="24">
        <v>0</v>
      </c>
      <c r="G168" s="24">
        <v>0</v>
      </c>
      <c r="H168" s="18">
        <v>0</v>
      </c>
      <c r="I168" s="18">
        <v>0</v>
      </c>
      <c r="J168" s="24">
        <v>0</v>
      </c>
      <c r="K168" s="24">
        <v>0</v>
      </c>
      <c r="L168" s="24">
        <v>0</v>
      </c>
      <c r="M168" s="24">
        <v>0</v>
      </c>
      <c r="N168" s="24">
        <v>0</v>
      </c>
      <c r="O168" s="24">
        <v>0</v>
      </c>
      <c r="P168" s="24">
        <v>0</v>
      </c>
      <c r="Q168" s="24">
        <v>0</v>
      </c>
    </row>
    <row r="169" spans="1:17" x14ac:dyDescent="0.25">
      <c r="D169" s="1"/>
      <c r="F169" s="11"/>
      <c r="I169" s="1"/>
    </row>
  </sheetData>
  <mergeCells count="95">
    <mergeCell ref="J2:M2"/>
    <mergeCell ref="N2:Q2"/>
    <mergeCell ref="A6:Q6"/>
    <mergeCell ref="A7:D7"/>
    <mergeCell ref="A8:A10"/>
    <mergeCell ref="B8:B10"/>
    <mergeCell ref="C8:C10"/>
    <mergeCell ref="D8:D10"/>
    <mergeCell ref="E8:Q9"/>
    <mergeCell ref="A38:Q38"/>
    <mergeCell ref="A12:Q12"/>
    <mergeCell ref="A13:A17"/>
    <mergeCell ref="B13:B17"/>
    <mergeCell ref="C13:C17"/>
    <mergeCell ref="B18:B22"/>
    <mergeCell ref="A23:A27"/>
    <mergeCell ref="B23:B27"/>
    <mergeCell ref="C23:C27"/>
    <mergeCell ref="B28:B32"/>
    <mergeCell ref="C28:C32"/>
    <mergeCell ref="A33:A37"/>
    <mergeCell ref="B33:B37"/>
    <mergeCell ref="C33:C37"/>
    <mergeCell ref="A28:A32"/>
    <mergeCell ref="A39:A43"/>
    <mergeCell ref="B39:B43"/>
    <mergeCell ref="C39:C43"/>
    <mergeCell ref="A44:A48"/>
    <mergeCell ref="B44:B48"/>
    <mergeCell ref="C44:C48"/>
    <mergeCell ref="A49:Q50"/>
    <mergeCell ref="A51:A55"/>
    <mergeCell ref="B51:B55"/>
    <mergeCell ref="C51:C55"/>
    <mergeCell ref="A56:A60"/>
    <mergeCell ref="B56:B60"/>
    <mergeCell ref="C56:C60"/>
    <mergeCell ref="A61:Q61"/>
    <mergeCell ref="A62:A66"/>
    <mergeCell ref="B62:B66"/>
    <mergeCell ref="C62:C66"/>
    <mergeCell ref="A67:A71"/>
    <mergeCell ref="B67:B71"/>
    <mergeCell ref="C67:C71"/>
    <mergeCell ref="A72:Q72"/>
    <mergeCell ref="A73:A77"/>
    <mergeCell ref="B73:B77"/>
    <mergeCell ref="C73:C77"/>
    <mergeCell ref="A78:A82"/>
    <mergeCell ref="B78:B82"/>
    <mergeCell ref="C78:C82"/>
    <mergeCell ref="A83:A87"/>
    <mergeCell ref="B83:B87"/>
    <mergeCell ref="C83:C87"/>
    <mergeCell ref="A88:A92"/>
    <mergeCell ref="B88:B92"/>
    <mergeCell ref="C88:C92"/>
    <mergeCell ref="A93:A97"/>
    <mergeCell ref="B93:B97"/>
    <mergeCell ref="C93:C97"/>
    <mergeCell ref="A98:A102"/>
    <mergeCell ref="B98:B102"/>
    <mergeCell ref="C98:C102"/>
    <mergeCell ref="A123:A127"/>
    <mergeCell ref="B123:B127"/>
    <mergeCell ref="C123:C127"/>
    <mergeCell ref="A128:A132"/>
    <mergeCell ref="A103:A107"/>
    <mergeCell ref="B103:B107"/>
    <mergeCell ref="C103:C107"/>
    <mergeCell ref="A108:A112"/>
    <mergeCell ref="B108:B112"/>
    <mergeCell ref="C108:C112"/>
    <mergeCell ref="A113:A117"/>
    <mergeCell ref="B113:B117"/>
    <mergeCell ref="C113:C117"/>
    <mergeCell ref="A118:A122"/>
    <mergeCell ref="B118:B122"/>
    <mergeCell ref="C118:C122"/>
    <mergeCell ref="B128:B132"/>
    <mergeCell ref="C128:C132"/>
    <mergeCell ref="C164:C168"/>
    <mergeCell ref="A159:B163"/>
    <mergeCell ref="A164:B168"/>
    <mergeCell ref="C148:C152"/>
    <mergeCell ref="C154:C158"/>
    <mergeCell ref="A148:B152"/>
    <mergeCell ref="A154:B158"/>
    <mergeCell ref="C159:C163"/>
    <mergeCell ref="C143:C147"/>
    <mergeCell ref="C133:C137"/>
    <mergeCell ref="A138:B142"/>
    <mergeCell ref="C138:C142"/>
    <mergeCell ref="A133:B137"/>
    <mergeCell ref="A143:B147"/>
  </mergeCells>
  <printOptions horizontalCentered="1"/>
  <pageMargins left="0.51181102362204722" right="0.51181102362204722" top="0.70866141732283472" bottom="0.55118110236220474" header="0" footer="0"/>
  <pageSetup paperSize="9" scale="50" firstPageNumber="8" fitToHeight="10" pageOrder="overThenDown" orientation="landscape" useFirstPageNumber="1" r:id="rId1"/>
  <headerFooter>
    <oddHeader>&amp;C&amp;14&amp;P</oddHeader>
    <evenHeader>&amp;C&amp;"Times New Roman,обычный"&amp;14 11</evenHeader>
  </headerFooter>
  <rowBreaks count="4" manualBreakCount="4">
    <brk id="37" min="2" max="16" man="1"/>
    <brk id="71" min="2" max="16" man="1"/>
    <brk id="102" min="2" max="16" man="1"/>
    <brk id="13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 (таблица 2)</vt:lpstr>
      <vt:lpstr>'Приложение  (таблица 2)'!Заголовки_для_печати</vt:lpstr>
      <vt:lpstr>'Приложение  (таблица 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2023-11-02T07:35:10Z</dcterms:modified>
</cp:coreProperties>
</file>