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таблица 1" sheetId="1" r:id="rId1"/>
    <sheet name="таблица 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215" i="2" l="1"/>
  <c r="E214" i="2"/>
  <c r="E213" i="2"/>
  <c r="E212" i="2"/>
  <c r="Q211" i="2"/>
  <c r="P211" i="2"/>
  <c r="O211" i="2"/>
  <c r="N211" i="2"/>
  <c r="M211" i="2"/>
  <c r="L211" i="2"/>
  <c r="K211" i="2"/>
  <c r="J211" i="2"/>
  <c r="I211" i="2"/>
  <c r="H211" i="2"/>
  <c r="G211" i="2"/>
  <c r="F211" i="2"/>
  <c r="L207" i="2"/>
  <c r="L201" i="2"/>
  <c r="E199" i="2"/>
  <c r="E198" i="2"/>
  <c r="E197" i="2"/>
  <c r="E196" i="2"/>
  <c r="Q195" i="2"/>
  <c r="P195" i="2"/>
  <c r="O195" i="2"/>
  <c r="N195" i="2"/>
  <c r="M195" i="2"/>
  <c r="L195" i="2"/>
  <c r="K195" i="2"/>
  <c r="J195" i="2"/>
  <c r="I195" i="2"/>
  <c r="H195" i="2"/>
  <c r="G195" i="2"/>
  <c r="F195" i="2"/>
  <c r="H189" i="2"/>
  <c r="G189" i="2"/>
  <c r="F189" i="2"/>
  <c r="F188" i="2"/>
  <c r="H187" i="2"/>
  <c r="G187" i="2"/>
  <c r="F187" i="2"/>
  <c r="H186" i="2"/>
  <c r="G186" i="2"/>
  <c r="F186" i="2"/>
  <c r="F185" i="2"/>
  <c r="H180" i="2"/>
  <c r="G180" i="2"/>
  <c r="F180" i="2"/>
  <c r="I176" i="2"/>
  <c r="F175" i="2"/>
  <c r="I173" i="2"/>
  <c r="I178" i="2" s="1"/>
  <c r="Q172" i="2"/>
  <c r="I172" i="2"/>
  <c r="O171" i="2"/>
  <c r="L171" i="2"/>
  <c r="F170" i="2"/>
  <c r="M169" i="2"/>
  <c r="O168" i="2"/>
  <c r="N168" i="2"/>
  <c r="J168" i="2"/>
  <c r="Q167" i="2"/>
  <c r="N167" i="2"/>
  <c r="J167" i="2"/>
  <c r="I167" i="2"/>
  <c r="P166" i="2"/>
  <c r="I166" i="2"/>
  <c r="Q163" i="2"/>
  <c r="P163" i="2"/>
  <c r="O163" i="2"/>
  <c r="O173" i="2" s="1"/>
  <c r="O178" i="2" s="1"/>
  <c r="N163" i="2"/>
  <c r="M163" i="2"/>
  <c r="L163" i="2"/>
  <c r="K163" i="2"/>
  <c r="J163" i="2"/>
  <c r="I163" i="2"/>
  <c r="I168" i="2" s="1"/>
  <c r="H163" i="2"/>
  <c r="G163" i="2"/>
  <c r="F163" i="2"/>
  <c r="E163" i="2"/>
  <c r="Q162" i="2"/>
  <c r="P162" i="2"/>
  <c r="P172" i="2" s="1"/>
  <c r="P177" i="2" s="1"/>
  <c r="O162" i="2"/>
  <c r="N162" i="2"/>
  <c r="M162" i="2"/>
  <c r="L162" i="2"/>
  <c r="L172" i="2" s="1"/>
  <c r="K162" i="2"/>
  <c r="J162" i="2"/>
  <c r="I162" i="2"/>
  <c r="I177" i="2" s="1"/>
  <c r="H162" i="2"/>
  <c r="G162" i="2"/>
  <c r="F162" i="2"/>
  <c r="E162" i="2" s="1"/>
  <c r="Q161" i="2"/>
  <c r="P161" i="2"/>
  <c r="O161" i="2"/>
  <c r="N161" i="2"/>
  <c r="M161" i="2"/>
  <c r="L161" i="2"/>
  <c r="K161" i="2"/>
  <c r="J161" i="2"/>
  <c r="I161" i="2"/>
  <c r="I171" i="2" s="1"/>
  <c r="H161" i="2"/>
  <c r="G161" i="2"/>
  <c r="F161" i="2"/>
  <c r="Q160" i="2"/>
  <c r="P160" i="2"/>
  <c r="O160" i="2"/>
  <c r="O159" i="2" s="1"/>
  <c r="N160" i="2"/>
  <c r="M160" i="2"/>
  <c r="L160" i="2"/>
  <c r="L159" i="2" s="1"/>
  <c r="K160" i="2"/>
  <c r="K159" i="2" s="1"/>
  <c r="J160" i="2"/>
  <c r="I160" i="2"/>
  <c r="H160" i="2"/>
  <c r="G160" i="2"/>
  <c r="G159" i="2" s="1"/>
  <c r="F160" i="2"/>
  <c r="Q159" i="2"/>
  <c r="P159" i="2"/>
  <c r="M159" i="2"/>
  <c r="I159" i="2"/>
  <c r="H159" i="2"/>
  <c r="E158" i="2"/>
  <c r="E157" i="2"/>
  <c r="E156" i="2"/>
  <c r="E155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 s="1"/>
  <c r="Q152" i="2"/>
  <c r="P152" i="2"/>
  <c r="P167" i="2" s="1"/>
  <c r="O152" i="2"/>
  <c r="O167" i="2" s="1"/>
  <c r="N152" i="2"/>
  <c r="M152" i="2"/>
  <c r="L152" i="2"/>
  <c r="L167" i="2" s="1"/>
  <c r="K152" i="2"/>
  <c r="K167" i="2" s="1"/>
  <c r="J152" i="2"/>
  <c r="I152" i="2"/>
  <c r="H152" i="2"/>
  <c r="G152" i="2"/>
  <c r="F152" i="2"/>
  <c r="Q151" i="2"/>
  <c r="Q166" i="2" s="1"/>
  <c r="P151" i="2"/>
  <c r="P148" i="2" s="1"/>
  <c r="O151" i="2"/>
  <c r="O166" i="2" s="1"/>
  <c r="N151" i="2"/>
  <c r="N166" i="2" s="1"/>
  <c r="I151" i="2"/>
  <c r="H151" i="2"/>
  <c r="G151" i="2"/>
  <c r="F151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Q149" i="2"/>
  <c r="P149" i="2"/>
  <c r="O149" i="2"/>
  <c r="O148" i="2" s="1"/>
  <c r="N149" i="2"/>
  <c r="N148" i="2" s="1"/>
  <c r="M149" i="2"/>
  <c r="L149" i="2"/>
  <c r="K149" i="2"/>
  <c r="J149" i="2"/>
  <c r="J148" i="2" s="1"/>
  <c r="I149" i="2"/>
  <c r="H149" i="2"/>
  <c r="G149" i="2"/>
  <c r="G148" i="2" s="1"/>
  <c r="F149" i="2"/>
  <c r="Q148" i="2"/>
  <c r="M148" i="2"/>
  <c r="I148" i="2"/>
  <c r="H148" i="2"/>
  <c r="E147" i="2"/>
  <c r="E145" i="2"/>
  <c r="E144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E142" i="2"/>
  <c r="E140" i="2"/>
  <c r="E139" i="2"/>
  <c r="Q138" i="2"/>
  <c r="P138" i="2"/>
  <c r="O138" i="2"/>
  <c r="N138" i="2"/>
  <c r="M138" i="2"/>
  <c r="L138" i="2"/>
  <c r="L148" i="2" s="1"/>
  <c r="L151" i="2" s="1"/>
  <c r="K138" i="2"/>
  <c r="J138" i="2"/>
  <c r="I138" i="2"/>
  <c r="H138" i="2"/>
  <c r="G138" i="2"/>
  <c r="F138" i="2"/>
  <c r="E138" i="2"/>
  <c r="E137" i="2"/>
  <c r="E136" i="2"/>
  <c r="E135" i="2"/>
  <c r="E134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 s="1"/>
  <c r="E132" i="2"/>
  <c r="E131" i="2"/>
  <c r="E130" i="2"/>
  <c r="E129" i="2"/>
  <c r="Q128" i="2"/>
  <c r="P128" i="2"/>
  <c r="O128" i="2"/>
  <c r="N128" i="2"/>
  <c r="M128" i="2"/>
  <c r="L128" i="2"/>
  <c r="K128" i="2"/>
  <c r="K151" i="2" s="1"/>
  <c r="J128" i="2"/>
  <c r="I128" i="2"/>
  <c r="H128" i="2"/>
  <c r="G128" i="2"/>
  <c r="F128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Q125" i="2"/>
  <c r="P125" i="2"/>
  <c r="O125" i="2"/>
  <c r="N125" i="2"/>
  <c r="M125" i="2"/>
  <c r="E125" i="2" s="1"/>
  <c r="L125" i="2"/>
  <c r="K125" i="2"/>
  <c r="J125" i="2"/>
  <c r="I125" i="2"/>
  <c r="H125" i="2"/>
  <c r="G125" i="2"/>
  <c r="F125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 s="1"/>
  <c r="Q123" i="2"/>
  <c r="Q122" i="2" s="1"/>
  <c r="P123" i="2"/>
  <c r="O123" i="2"/>
  <c r="O122" i="2" s="1"/>
  <c r="N123" i="2"/>
  <c r="M123" i="2"/>
  <c r="M122" i="2" s="1"/>
  <c r="L123" i="2"/>
  <c r="K123" i="2"/>
  <c r="K122" i="2" s="1"/>
  <c r="J123" i="2"/>
  <c r="I123" i="2"/>
  <c r="I122" i="2" s="1"/>
  <c r="H123" i="2"/>
  <c r="G123" i="2"/>
  <c r="G122" i="2" s="1"/>
  <c r="F123" i="2"/>
  <c r="P122" i="2"/>
  <c r="L122" i="2"/>
  <c r="H122" i="2"/>
  <c r="F122" i="2"/>
  <c r="E121" i="2"/>
  <c r="E120" i="2"/>
  <c r="E119" i="2"/>
  <c r="E118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6" i="2"/>
  <c r="E115" i="2"/>
  <c r="E114" i="2"/>
  <c r="E113" i="2"/>
  <c r="Q112" i="2"/>
  <c r="P112" i="2"/>
  <c r="O112" i="2"/>
  <c r="N112" i="2"/>
  <c r="M112" i="2"/>
  <c r="L112" i="2"/>
  <c r="K112" i="2"/>
  <c r="J112" i="2"/>
  <c r="I112" i="2"/>
  <c r="E112" i="2" s="1"/>
  <c r="H112" i="2"/>
  <c r="G112" i="2"/>
  <c r="F112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 s="1"/>
  <c r="Q109" i="2"/>
  <c r="P109" i="2"/>
  <c r="O109" i="2"/>
  <c r="O106" i="2" s="1"/>
  <c r="N109" i="2"/>
  <c r="L109" i="2"/>
  <c r="K109" i="2"/>
  <c r="J109" i="2"/>
  <c r="I109" i="2"/>
  <c r="G109" i="2"/>
  <c r="F109" i="2"/>
  <c r="Q108" i="2"/>
  <c r="P108" i="2"/>
  <c r="O108" i="2"/>
  <c r="N108" i="2"/>
  <c r="L108" i="2"/>
  <c r="K108" i="2"/>
  <c r="J108" i="2"/>
  <c r="I108" i="2"/>
  <c r="I106" i="2" s="1"/>
  <c r="G108" i="2"/>
  <c r="G106" i="2" s="1"/>
  <c r="F108" i="2"/>
  <c r="Q107" i="2"/>
  <c r="P107" i="2"/>
  <c r="P106" i="2" s="1"/>
  <c r="O107" i="2"/>
  <c r="N107" i="2"/>
  <c r="M107" i="2"/>
  <c r="J107" i="2"/>
  <c r="J106" i="2" s="1"/>
  <c r="I107" i="2"/>
  <c r="H107" i="2"/>
  <c r="G107" i="2"/>
  <c r="F107" i="2"/>
  <c r="Q106" i="2"/>
  <c r="M106" i="2"/>
  <c r="L106" i="2"/>
  <c r="K106" i="2"/>
  <c r="E105" i="2"/>
  <c r="E104" i="2"/>
  <c r="E103" i="2"/>
  <c r="E102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 s="1"/>
  <c r="E100" i="2"/>
  <c r="E99" i="2"/>
  <c r="E98" i="2"/>
  <c r="E97" i="2"/>
  <c r="Q96" i="2"/>
  <c r="P96" i="2"/>
  <c r="O96" i="2"/>
  <c r="N96" i="2"/>
  <c r="M96" i="2"/>
  <c r="L96" i="2"/>
  <c r="K96" i="2"/>
  <c r="J96" i="2"/>
  <c r="I96" i="2"/>
  <c r="H96" i="2"/>
  <c r="G96" i="2"/>
  <c r="E96" i="2" s="1"/>
  <c r="F96" i="2"/>
  <c r="E95" i="2"/>
  <c r="E94" i="2"/>
  <c r="E93" i="2"/>
  <c r="E92" i="2"/>
  <c r="Q91" i="2"/>
  <c r="P91" i="2"/>
  <c r="O91" i="2"/>
  <c r="N91" i="2"/>
  <c r="M91" i="2"/>
  <c r="L91" i="2"/>
  <c r="K91" i="2"/>
  <c r="J91" i="2"/>
  <c r="I91" i="2"/>
  <c r="H91" i="2"/>
  <c r="G91" i="2"/>
  <c r="F91" i="2"/>
  <c r="E90" i="2"/>
  <c r="E89" i="2"/>
  <c r="E88" i="2"/>
  <c r="E87" i="2"/>
  <c r="Q86" i="2"/>
  <c r="P86" i="2"/>
  <c r="O86" i="2"/>
  <c r="N86" i="2"/>
  <c r="M86" i="2"/>
  <c r="L86" i="2"/>
  <c r="K86" i="2"/>
  <c r="J86" i="2"/>
  <c r="I86" i="2"/>
  <c r="H86" i="2"/>
  <c r="G86" i="2"/>
  <c r="E86" i="2" s="1"/>
  <c r="F86" i="2"/>
  <c r="E85" i="2"/>
  <c r="E84" i="2"/>
  <c r="E83" i="2"/>
  <c r="E82" i="2"/>
  <c r="Q81" i="2"/>
  <c r="P81" i="2"/>
  <c r="O81" i="2"/>
  <c r="N81" i="2"/>
  <c r="M81" i="2"/>
  <c r="L81" i="2"/>
  <c r="K81" i="2"/>
  <c r="J81" i="2"/>
  <c r="I81" i="2"/>
  <c r="H81" i="2"/>
  <c r="G81" i="2"/>
  <c r="F81" i="2"/>
  <c r="E80" i="2"/>
  <c r="E79" i="2"/>
  <c r="E78" i="2"/>
  <c r="E77" i="2"/>
  <c r="Q76" i="2"/>
  <c r="P76" i="2"/>
  <c r="O76" i="2"/>
  <c r="N76" i="2"/>
  <c r="M76" i="2"/>
  <c r="L76" i="2"/>
  <c r="K76" i="2"/>
  <c r="J76" i="2"/>
  <c r="I76" i="2"/>
  <c r="H76" i="2"/>
  <c r="G76" i="2"/>
  <c r="F76" i="2"/>
  <c r="E76" i="2"/>
  <c r="E75" i="2"/>
  <c r="E74" i="2"/>
  <c r="E73" i="2"/>
  <c r="E72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 s="1"/>
  <c r="E70" i="2"/>
  <c r="E69" i="2"/>
  <c r="E68" i="2"/>
  <c r="E67" i="2"/>
  <c r="Q66" i="2"/>
  <c r="P66" i="2"/>
  <c r="O66" i="2"/>
  <c r="N66" i="2"/>
  <c r="M66" i="2"/>
  <c r="L66" i="2"/>
  <c r="K66" i="2"/>
  <c r="J66" i="2"/>
  <c r="I66" i="2"/>
  <c r="E66" i="2" s="1"/>
  <c r="H66" i="2"/>
  <c r="G66" i="2"/>
  <c r="F66" i="2"/>
  <c r="E65" i="2"/>
  <c r="H64" i="2"/>
  <c r="H63" i="2"/>
  <c r="H61" i="2" s="1"/>
  <c r="E62" i="2"/>
  <c r="Q61" i="2"/>
  <c r="P61" i="2"/>
  <c r="O61" i="2"/>
  <c r="N61" i="2"/>
  <c r="M61" i="2"/>
  <c r="L61" i="2"/>
  <c r="K61" i="2"/>
  <c r="J61" i="2"/>
  <c r="I61" i="2"/>
  <c r="G61" i="2"/>
  <c r="F61" i="2"/>
  <c r="Q59" i="2"/>
  <c r="P59" i="2"/>
  <c r="O59" i="2"/>
  <c r="N59" i="2"/>
  <c r="M59" i="2"/>
  <c r="M55" i="2" s="1"/>
  <c r="L59" i="2"/>
  <c r="K59" i="2"/>
  <c r="J59" i="2"/>
  <c r="I59" i="2"/>
  <c r="H59" i="2"/>
  <c r="G59" i="2"/>
  <c r="E59" i="2" s="1"/>
  <c r="F59" i="2"/>
  <c r="Q58" i="2"/>
  <c r="P58" i="2"/>
  <c r="O58" i="2"/>
  <c r="N58" i="2"/>
  <c r="M58" i="2"/>
  <c r="L58" i="2"/>
  <c r="J58" i="2"/>
  <c r="I58" i="2"/>
  <c r="H58" i="2"/>
  <c r="G58" i="2"/>
  <c r="F58" i="2"/>
  <c r="E58" i="2" s="1"/>
  <c r="Q57" i="2"/>
  <c r="P57" i="2"/>
  <c r="O57" i="2"/>
  <c r="O55" i="2" s="1"/>
  <c r="N57" i="2"/>
  <c r="M57" i="2"/>
  <c r="L57" i="2"/>
  <c r="K57" i="2"/>
  <c r="J57" i="2"/>
  <c r="I57" i="2"/>
  <c r="H57" i="2"/>
  <c r="G57" i="2"/>
  <c r="G55" i="2" s="1"/>
  <c r="F57" i="2"/>
  <c r="E57" i="2" s="1"/>
  <c r="Q56" i="2"/>
  <c r="P56" i="2"/>
  <c r="O56" i="2"/>
  <c r="N56" i="2"/>
  <c r="M56" i="2"/>
  <c r="L56" i="2"/>
  <c r="L55" i="2" s="1"/>
  <c r="K56" i="2"/>
  <c r="J56" i="2"/>
  <c r="I56" i="2"/>
  <c r="H56" i="2"/>
  <c r="H55" i="2" s="1"/>
  <c r="G56" i="2"/>
  <c r="F56" i="2"/>
  <c r="Q55" i="2"/>
  <c r="P55" i="2"/>
  <c r="K55" i="2"/>
  <c r="I55" i="2"/>
  <c r="E54" i="2"/>
  <c r="K53" i="2"/>
  <c r="K58" i="2" s="1"/>
  <c r="H53" i="2"/>
  <c r="E53" i="2"/>
  <c r="E52" i="2"/>
  <c r="E51" i="2"/>
  <c r="Q50" i="2"/>
  <c r="P50" i="2"/>
  <c r="O50" i="2"/>
  <c r="N50" i="2"/>
  <c r="M50" i="2"/>
  <c r="L50" i="2"/>
  <c r="K50" i="2"/>
  <c r="J50" i="2"/>
  <c r="I50" i="2"/>
  <c r="H50" i="2"/>
  <c r="G50" i="2"/>
  <c r="F50" i="2"/>
  <c r="E49" i="2"/>
  <c r="E48" i="2"/>
  <c r="E47" i="2"/>
  <c r="E46" i="2"/>
  <c r="Q45" i="2"/>
  <c r="P45" i="2"/>
  <c r="O45" i="2"/>
  <c r="N45" i="2"/>
  <c r="L45" i="2"/>
  <c r="K45" i="2"/>
  <c r="J45" i="2"/>
  <c r="I45" i="2"/>
  <c r="H45" i="2"/>
  <c r="G45" i="2"/>
  <c r="F45" i="2"/>
  <c r="Q43" i="2"/>
  <c r="P43" i="2"/>
  <c r="O43" i="2"/>
  <c r="N43" i="2"/>
  <c r="M43" i="2"/>
  <c r="L43" i="2"/>
  <c r="K43" i="2"/>
  <c r="J43" i="2"/>
  <c r="I43" i="2"/>
  <c r="H43" i="2"/>
  <c r="G43" i="2"/>
  <c r="E43" i="2" s="1"/>
  <c r="F43" i="2"/>
  <c r="Q42" i="2"/>
  <c r="P42" i="2"/>
  <c r="P39" i="2" s="1"/>
  <c r="O42" i="2"/>
  <c r="N42" i="2"/>
  <c r="M42" i="2"/>
  <c r="L42" i="2"/>
  <c r="J42" i="2"/>
  <c r="I42" i="2"/>
  <c r="H42" i="2"/>
  <c r="G42" i="2"/>
  <c r="F42" i="2"/>
  <c r="Q41" i="2"/>
  <c r="P41" i="2"/>
  <c r="O41" i="2"/>
  <c r="O39" i="2" s="1"/>
  <c r="N41" i="2"/>
  <c r="M41" i="2"/>
  <c r="L41" i="2"/>
  <c r="K41" i="2"/>
  <c r="J41" i="2"/>
  <c r="I41" i="2"/>
  <c r="I39" i="2" s="1"/>
  <c r="H41" i="2"/>
  <c r="G41" i="2"/>
  <c r="F41" i="2"/>
  <c r="Q40" i="2"/>
  <c r="P40" i="2"/>
  <c r="O40" i="2"/>
  <c r="N40" i="2"/>
  <c r="N39" i="2" s="1"/>
  <c r="M40" i="2"/>
  <c r="L40" i="2"/>
  <c r="K40" i="2"/>
  <c r="J40" i="2"/>
  <c r="J39" i="2" s="1"/>
  <c r="I40" i="2"/>
  <c r="H40" i="2"/>
  <c r="G40" i="2"/>
  <c r="F40" i="2"/>
  <c r="Q39" i="2"/>
  <c r="M39" i="2"/>
  <c r="L39" i="2"/>
  <c r="H39" i="2"/>
  <c r="G39" i="2"/>
  <c r="E38" i="2"/>
  <c r="K37" i="2"/>
  <c r="E36" i="2"/>
  <c r="E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 s="1"/>
  <c r="E33" i="2"/>
  <c r="E32" i="2"/>
  <c r="E31" i="2"/>
  <c r="E30" i="2"/>
  <c r="Q29" i="2"/>
  <c r="P29" i="2"/>
  <c r="O29" i="2"/>
  <c r="N29" i="2"/>
  <c r="M29" i="2"/>
  <c r="L29" i="2"/>
  <c r="K29" i="2"/>
  <c r="J29" i="2"/>
  <c r="I29" i="2"/>
  <c r="H29" i="2"/>
  <c r="G29" i="2"/>
  <c r="F29" i="2"/>
  <c r="Q27" i="2"/>
  <c r="P27" i="2"/>
  <c r="O27" i="2"/>
  <c r="N27" i="2"/>
  <c r="M27" i="2"/>
  <c r="L27" i="2"/>
  <c r="K27" i="2"/>
  <c r="J27" i="2"/>
  <c r="I27" i="2"/>
  <c r="H27" i="2"/>
  <c r="E27" i="2" s="1"/>
  <c r="G27" i="2"/>
  <c r="F27" i="2"/>
  <c r="Q26" i="2"/>
  <c r="P26" i="2"/>
  <c r="O26" i="2"/>
  <c r="N26" i="2"/>
  <c r="M26" i="2"/>
  <c r="L26" i="2"/>
  <c r="J26" i="2"/>
  <c r="I26" i="2"/>
  <c r="H26" i="2"/>
  <c r="F26" i="2"/>
  <c r="E26" i="2" s="1"/>
  <c r="Q25" i="2"/>
  <c r="P25" i="2"/>
  <c r="O25" i="2"/>
  <c r="N25" i="2"/>
  <c r="M25" i="2"/>
  <c r="L25" i="2"/>
  <c r="K25" i="2"/>
  <c r="J25" i="2"/>
  <c r="I25" i="2"/>
  <c r="H25" i="2"/>
  <c r="E25" i="2" s="1"/>
  <c r="G25" i="2"/>
  <c r="F25" i="2"/>
  <c r="Q24" i="2"/>
  <c r="P24" i="2"/>
  <c r="P23" i="2" s="1"/>
  <c r="O24" i="2"/>
  <c r="N24" i="2"/>
  <c r="M24" i="2"/>
  <c r="L24" i="2"/>
  <c r="L23" i="2" s="1"/>
  <c r="K24" i="2"/>
  <c r="J24" i="2"/>
  <c r="I24" i="2"/>
  <c r="H24" i="2"/>
  <c r="H23" i="2" s="1"/>
  <c r="G24" i="2"/>
  <c r="F24" i="2"/>
  <c r="E24" i="2"/>
  <c r="O23" i="2"/>
  <c r="N23" i="2"/>
  <c r="J23" i="2"/>
  <c r="F23" i="2"/>
  <c r="E22" i="2"/>
  <c r="K21" i="2"/>
  <c r="K26" i="2" s="1"/>
  <c r="G21" i="2"/>
  <c r="G26" i="2" s="1"/>
  <c r="E20" i="2"/>
  <c r="E19" i="2"/>
  <c r="Q18" i="2"/>
  <c r="P18" i="2"/>
  <c r="O18" i="2"/>
  <c r="N18" i="2"/>
  <c r="M18" i="2"/>
  <c r="L18" i="2"/>
  <c r="J18" i="2"/>
  <c r="I18" i="2"/>
  <c r="H18" i="2"/>
  <c r="F18" i="2"/>
  <c r="E17" i="2"/>
  <c r="E16" i="2"/>
  <c r="E15" i="2"/>
  <c r="E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 s="1"/>
  <c r="E47" i="1"/>
  <c r="D47" i="1" s="1"/>
  <c r="H43" i="1"/>
  <c r="G43" i="1"/>
  <c r="F43" i="1"/>
  <c r="E43" i="1"/>
  <c r="I41" i="1"/>
  <c r="H41" i="1"/>
  <c r="G41" i="1"/>
  <c r="F41" i="1"/>
  <c r="E41" i="1"/>
  <c r="D41" i="1"/>
  <c r="D37" i="1" s="1"/>
  <c r="I40" i="1"/>
  <c r="H40" i="1"/>
  <c r="I39" i="1"/>
  <c r="H39" i="1"/>
  <c r="I38" i="1"/>
  <c r="H38" i="1"/>
  <c r="G38" i="1"/>
  <c r="H37" i="1"/>
  <c r="I30" i="1"/>
  <c r="I29" i="1" s="1"/>
  <c r="H30" i="1"/>
  <c r="H29" i="1" s="1"/>
  <c r="G30" i="1"/>
  <c r="G29" i="1" s="1"/>
  <c r="F29" i="1"/>
  <c r="E29" i="1"/>
  <c r="D29" i="1"/>
  <c r="K174" i="2" l="1"/>
  <c r="E107" i="2"/>
  <c r="F106" i="2"/>
  <c r="J169" i="2"/>
  <c r="L169" i="2"/>
  <c r="J173" i="2"/>
  <c r="J188" i="2" s="1"/>
  <c r="J193" i="2" s="1"/>
  <c r="E211" i="2"/>
  <c r="G23" i="2"/>
  <c r="E23" i="2" s="1"/>
  <c r="K23" i="2"/>
  <c r="K42" i="2"/>
  <c r="K39" i="2" s="1"/>
  <c r="E37" i="2"/>
  <c r="E40" i="2"/>
  <c r="F39" i="2"/>
  <c r="E39" i="2" s="1"/>
  <c r="E41" i="2"/>
  <c r="O181" i="2"/>
  <c r="I181" i="2"/>
  <c r="I186" i="2" s="1"/>
  <c r="I165" i="2"/>
  <c r="E166" i="2"/>
  <c r="Q169" i="2"/>
  <c r="Q174" i="2" s="1"/>
  <c r="O176" i="2"/>
  <c r="O186" i="2"/>
  <c r="G18" i="2"/>
  <c r="E18" i="2" s="1"/>
  <c r="K18" i="2"/>
  <c r="G191" i="2"/>
  <c r="K191" i="2"/>
  <c r="F192" i="2"/>
  <c r="E29" i="2"/>
  <c r="E50" i="2"/>
  <c r="E56" i="2"/>
  <c r="F55" i="2"/>
  <c r="J55" i="2"/>
  <c r="N55" i="2"/>
  <c r="H109" i="2"/>
  <c r="E109" i="2" s="1"/>
  <c r="E64" i="2"/>
  <c r="E81" i="2"/>
  <c r="N106" i="2"/>
  <c r="E108" i="2"/>
  <c r="E117" i="2"/>
  <c r="J172" i="2"/>
  <c r="N177" i="2"/>
  <c r="N172" i="2"/>
  <c r="N182" i="2" s="1"/>
  <c r="I188" i="2"/>
  <c r="M168" i="2"/>
  <c r="Q168" i="2"/>
  <c r="P181" i="2"/>
  <c r="P171" i="2"/>
  <c r="O183" i="2"/>
  <c r="O188" i="2" s="1"/>
  <c r="O193" i="2" s="1"/>
  <c r="Q173" i="2"/>
  <c r="Q178" i="2" s="1"/>
  <c r="H194" i="2"/>
  <c r="H192" i="2"/>
  <c r="E61" i="2"/>
  <c r="K148" i="2"/>
  <c r="M179" i="2"/>
  <c r="I193" i="2"/>
  <c r="H108" i="2"/>
  <c r="H106" i="2" s="1"/>
  <c r="E63" i="2"/>
  <c r="E21" i="2"/>
  <c r="I23" i="2"/>
  <c r="M23" i="2"/>
  <c r="Q23" i="2"/>
  <c r="H191" i="2"/>
  <c r="G192" i="2"/>
  <c r="F193" i="2"/>
  <c r="L193" i="2"/>
  <c r="G194" i="2"/>
  <c r="E45" i="2"/>
  <c r="E91" i="2"/>
  <c r="E151" i="2"/>
  <c r="Q165" i="2"/>
  <c r="M174" i="2"/>
  <c r="M184" i="2" s="1"/>
  <c r="M189" i="2" s="1"/>
  <c r="M194" i="2" s="1"/>
  <c r="I169" i="2"/>
  <c r="E126" i="2"/>
  <c r="E128" i="2"/>
  <c r="E149" i="2"/>
  <c r="E150" i="2"/>
  <c r="L182" i="2"/>
  <c r="L187" i="2" s="1"/>
  <c r="L192" i="2" s="1"/>
  <c r="P187" i="2"/>
  <c r="P182" i="2"/>
  <c r="K169" i="2"/>
  <c r="O169" i="2"/>
  <c r="K172" i="2"/>
  <c r="O172" i="2"/>
  <c r="O177" i="2" s="1"/>
  <c r="I182" i="2"/>
  <c r="N173" i="2"/>
  <c r="P192" i="2"/>
  <c r="F194" i="2"/>
  <c r="E123" i="2"/>
  <c r="J122" i="2"/>
  <c r="N122" i="2"/>
  <c r="E122" i="2" s="1"/>
  <c r="E152" i="2"/>
  <c r="E160" i="2"/>
  <c r="J159" i="2"/>
  <c r="N159" i="2"/>
  <c r="E161" i="2"/>
  <c r="J166" i="2"/>
  <c r="N171" i="2"/>
  <c r="N176" i="2" s="1"/>
  <c r="Q177" i="2"/>
  <c r="Q182" i="2" s="1"/>
  <c r="Q187" i="2" s="1"/>
  <c r="Q192" i="2" s="1"/>
  <c r="H168" i="2"/>
  <c r="L168" i="2"/>
  <c r="P173" i="2"/>
  <c r="P178" i="2" s="1"/>
  <c r="P168" i="2"/>
  <c r="M167" i="2"/>
  <c r="P169" i="2"/>
  <c r="F148" i="2"/>
  <c r="E148" i="2" s="1"/>
  <c r="F159" i="2"/>
  <c r="E159" i="2" s="1"/>
  <c r="L176" i="2"/>
  <c r="P176" i="2"/>
  <c r="J178" i="2"/>
  <c r="N178" i="2"/>
  <c r="N183" i="2" s="1"/>
  <c r="G168" i="2"/>
  <c r="M171" i="2"/>
  <c r="Q171" i="2"/>
  <c r="Q176" i="2" s="1"/>
  <c r="G173" i="2"/>
  <c r="K173" i="2"/>
  <c r="K178" i="2" s="1"/>
  <c r="L177" i="2"/>
  <c r="E195" i="2"/>
  <c r="O182" i="2" l="1"/>
  <c r="O187" i="2"/>
  <c r="O192" i="2" s="1"/>
  <c r="J203" i="2"/>
  <c r="J209" i="2"/>
  <c r="L208" i="2"/>
  <c r="L202" i="2"/>
  <c r="I191" i="2"/>
  <c r="M204" i="2"/>
  <c r="M210" i="2"/>
  <c r="Q208" i="2"/>
  <c r="Q202" i="2"/>
  <c r="O209" i="2"/>
  <c r="O203" i="2"/>
  <c r="G170" i="2"/>
  <c r="H165" i="2"/>
  <c r="N181" i="2"/>
  <c r="O174" i="2"/>
  <c r="O170" i="2" s="1"/>
  <c r="O165" i="2"/>
  <c r="G210" i="2"/>
  <c r="G204" i="2"/>
  <c r="N169" i="2"/>
  <c r="H210" i="2"/>
  <c r="H204" i="2"/>
  <c r="H178" i="2"/>
  <c r="H175" i="2" s="1"/>
  <c r="O191" i="2"/>
  <c r="H173" i="2"/>
  <c r="H170" i="2" s="1"/>
  <c r="J174" i="2"/>
  <c r="J179" i="2" s="1"/>
  <c r="K179" i="2"/>
  <c r="K189" i="2" s="1"/>
  <c r="K194" i="2" s="1"/>
  <c r="K184" i="2"/>
  <c r="Q181" i="2"/>
  <c r="H208" i="2"/>
  <c r="H202" i="2"/>
  <c r="P186" i="2"/>
  <c r="E55" i="2"/>
  <c r="E106" i="2"/>
  <c r="F191" i="2"/>
  <c r="M181" i="2"/>
  <c r="P183" i="2"/>
  <c r="P188" i="2" s="1"/>
  <c r="P193" i="2" s="1"/>
  <c r="L173" i="2"/>
  <c r="F210" i="2"/>
  <c r="F204" i="2"/>
  <c r="N188" i="2"/>
  <c r="N193" i="2" s="1"/>
  <c r="E169" i="2"/>
  <c r="L209" i="2"/>
  <c r="L203" i="2"/>
  <c r="G202" i="2"/>
  <c r="G208" i="2"/>
  <c r="K177" i="2"/>
  <c r="K175" i="2" s="1"/>
  <c r="Q183" i="2"/>
  <c r="Q188" i="2"/>
  <c r="Q193" i="2" s="1"/>
  <c r="J177" i="2"/>
  <c r="N187" i="2"/>
  <c r="N192" i="2" s="1"/>
  <c r="L174" i="2"/>
  <c r="E42" i="2"/>
  <c r="M172" i="2"/>
  <c r="M170" i="2" s="1"/>
  <c r="P208" i="2"/>
  <c r="P202" i="2"/>
  <c r="E167" i="2"/>
  <c r="H201" i="2"/>
  <c r="H207" i="2"/>
  <c r="I209" i="2"/>
  <c r="I203" i="2"/>
  <c r="K207" i="2"/>
  <c r="K201" i="2"/>
  <c r="Q179" i="2"/>
  <c r="Q175" i="2" s="1"/>
  <c r="G178" i="2"/>
  <c r="Q170" i="2"/>
  <c r="J165" i="2"/>
  <c r="J171" i="2"/>
  <c r="J176" i="2" s="1"/>
  <c r="N186" i="2"/>
  <c r="N191" i="2" s="1"/>
  <c r="M188" i="2"/>
  <c r="M193" i="2" s="1"/>
  <c r="M173" i="2"/>
  <c r="M178" i="2" s="1"/>
  <c r="G207" i="2"/>
  <c r="G201" i="2"/>
  <c r="G165" i="2"/>
  <c r="E168" i="2"/>
  <c r="L181" i="2"/>
  <c r="L186" i="2" s="1"/>
  <c r="I187" i="2"/>
  <c r="F203" i="2"/>
  <c r="F209" i="2"/>
  <c r="P165" i="2"/>
  <c r="I174" i="2"/>
  <c r="F208" i="2"/>
  <c r="F202" i="2"/>
  <c r="E172" i="2"/>
  <c r="M176" i="2"/>
  <c r="M186" i="2" s="1"/>
  <c r="P174" i="2"/>
  <c r="P170" i="2" s="1"/>
  <c r="M191" i="2" l="1"/>
  <c r="K210" i="2"/>
  <c r="K204" i="2"/>
  <c r="I184" i="2"/>
  <c r="N207" i="2"/>
  <c r="N201" i="2"/>
  <c r="P209" i="2"/>
  <c r="P203" i="2"/>
  <c r="J175" i="2"/>
  <c r="E176" i="2"/>
  <c r="M209" i="2"/>
  <c r="M203" i="2"/>
  <c r="E178" i="2"/>
  <c r="G175" i="2"/>
  <c r="Q180" i="2"/>
  <c r="H188" i="2"/>
  <c r="O202" i="2"/>
  <c r="O208" i="2"/>
  <c r="Q209" i="2"/>
  <c r="Q203" i="2"/>
  <c r="P191" i="2"/>
  <c r="J184" i="2"/>
  <c r="J189" i="2" s="1"/>
  <c r="J194" i="2" s="1"/>
  <c r="N165" i="2"/>
  <c r="E170" i="2"/>
  <c r="E183" i="2"/>
  <c r="P179" i="2"/>
  <c r="F165" i="2"/>
  <c r="E165" i="2" s="1"/>
  <c r="J181" i="2"/>
  <c r="Q184" i="2"/>
  <c r="Q189" i="2" s="1"/>
  <c r="Q194" i="2" s="1"/>
  <c r="N208" i="2"/>
  <c r="N202" i="2"/>
  <c r="Q186" i="2"/>
  <c r="F190" i="2"/>
  <c r="F207" i="2"/>
  <c r="F201" i="2"/>
  <c r="L179" i="2"/>
  <c r="O207" i="2"/>
  <c r="O201" i="2"/>
  <c r="O179" i="2"/>
  <c r="N174" i="2"/>
  <c r="N170" i="2" s="1"/>
  <c r="E173" i="2"/>
  <c r="I170" i="2"/>
  <c r="E177" i="2"/>
  <c r="I201" i="2"/>
  <c r="I207" i="2"/>
  <c r="K187" i="2"/>
  <c r="K192" i="2" s="1"/>
  <c r="I192" i="2"/>
  <c r="K182" i="2"/>
  <c r="K180" i="2" s="1"/>
  <c r="K188" i="2" s="1"/>
  <c r="M177" i="2"/>
  <c r="M175" i="2" s="1"/>
  <c r="G188" i="2"/>
  <c r="J170" i="2"/>
  <c r="E171" i="2"/>
  <c r="I179" i="2"/>
  <c r="N203" i="2"/>
  <c r="N209" i="2"/>
  <c r="L170" i="2"/>
  <c r="J182" i="2"/>
  <c r="J187" i="2" s="1"/>
  <c r="O184" i="2"/>
  <c r="O180" i="2" s="1"/>
  <c r="L178" i="2"/>
  <c r="L175" i="2" s="1"/>
  <c r="J204" i="2" l="1"/>
  <c r="J210" i="2"/>
  <c r="J192" i="2"/>
  <c r="P201" i="2"/>
  <c r="P207" i="2"/>
  <c r="K185" i="2"/>
  <c r="K193" i="2"/>
  <c r="E174" i="2"/>
  <c r="Q204" i="2"/>
  <c r="Q210" i="2"/>
  <c r="P189" i="2"/>
  <c r="P175" i="2"/>
  <c r="P184" i="2"/>
  <c r="P180" i="2" s="1"/>
  <c r="N184" i="2"/>
  <c r="N180" i="2" s="1"/>
  <c r="L184" i="2"/>
  <c r="L180" i="2" s="1"/>
  <c r="K202" i="2"/>
  <c r="K208" i="2"/>
  <c r="K190" i="2"/>
  <c r="F200" i="2"/>
  <c r="M182" i="2"/>
  <c r="M180" i="2" s="1"/>
  <c r="J180" i="2"/>
  <c r="E181" i="2"/>
  <c r="J186" i="2"/>
  <c r="I208" i="2"/>
  <c r="I202" i="2"/>
  <c r="F206" i="2"/>
  <c r="Q185" i="2"/>
  <c r="Q191" i="2"/>
  <c r="N179" i="2"/>
  <c r="N175" i="2" s="1"/>
  <c r="H193" i="2"/>
  <c r="H185" i="2"/>
  <c r="I180" i="2"/>
  <c r="M207" i="2"/>
  <c r="M201" i="2"/>
  <c r="E182" i="2"/>
  <c r="E179" i="2"/>
  <c r="I175" i="2"/>
  <c r="E175" i="2" s="1"/>
  <c r="E188" i="2"/>
  <c r="G185" i="2"/>
  <c r="G193" i="2"/>
  <c r="I189" i="2"/>
  <c r="O175" i="2"/>
  <c r="O189" i="2"/>
  <c r="G203" i="2" l="1"/>
  <c r="G209" i="2"/>
  <c r="E193" i="2"/>
  <c r="G190" i="2"/>
  <c r="J185" i="2"/>
  <c r="J191" i="2"/>
  <c r="E186" i="2"/>
  <c r="K200" i="2"/>
  <c r="J208" i="2"/>
  <c r="J202" i="2"/>
  <c r="E180" i="2"/>
  <c r="H209" i="2"/>
  <c r="H206" i="2" s="1"/>
  <c r="H203" i="2"/>
  <c r="H200" i="2" s="1"/>
  <c r="H190" i="2"/>
  <c r="M187" i="2"/>
  <c r="N189" i="2"/>
  <c r="L189" i="2"/>
  <c r="O194" i="2"/>
  <c r="O185" i="2"/>
  <c r="E184" i="2"/>
  <c r="I194" i="2"/>
  <c r="I185" i="2"/>
  <c r="Q190" i="2"/>
  <c r="Q201" i="2"/>
  <c r="Q200" i="2" s="1"/>
  <c r="Q207" i="2"/>
  <c r="Q206" i="2" s="1"/>
  <c r="P194" i="2"/>
  <c r="P185" i="2"/>
  <c r="K209" i="2"/>
  <c r="K206" i="2" s="1"/>
  <c r="K203" i="2"/>
  <c r="M192" i="2" l="1"/>
  <c r="M185" i="2"/>
  <c r="E187" i="2"/>
  <c r="O210" i="2"/>
  <c r="O206" i="2" s="1"/>
  <c r="O204" i="2"/>
  <c r="O200" i="2" s="1"/>
  <c r="O190" i="2"/>
  <c r="P210" i="2"/>
  <c r="P206" i="2" s="1"/>
  <c r="P204" i="2"/>
  <c r="P200" i="2" s="1"/>
  <c r="P190" i="2"/>
  <c r="I204" i="2"/>
  <c r="I210" i="2"/>
  <c r="I190" i="2"/>
  <c r="L194" i="2"/>
  <c r="L185" i="2"/>
  <c r="J190" i="2"/>
  <c r="J207" i="2"/>
  <c r="J201" i="2"/>
  <c r="E191" i="2"/>
  <c r="G206" i="2"/>
  <c r="E209" i="2"/>
  <c r="E189" i="2"/>
  <c r="N194" i="2"/>
  <c r="N185" i="2"/>
  <c r="E203" i="2"/>
  <c r="G200" i="2"/>
  <c r="L210" i="2" l="1"/>
  <c r="L206" i="2" s="1"/>
  <c r="L204" i="2"/>
  <c r="L200" i="2" s="1"/>
  <c r="L190" i="2"/>
  <c r="I200" i="2"/>
  <c r="J206" i="2"/>
  <c r="E207" i="2"/>
  <c r="M208" i="2"/>
  <c r="M202" i="2"/>
  <c r="M190" i="2"/>
  <c r="E192" i="2"/>
  <c r="E194" i="2"/>
  <c r="E190" i="2" s="1"/>
  <c r="J200" i="2"/>
  <c r="E201" i="2"/>
  <c r="N210" i="2"/>
  <c r="N206" i="2" s="1"/>
  <c r="N204" i="2"/>
  <c r="N200" i="2" s="1"/>
  <c r="N190" i="2"/>
  <c r="E185" i="2"/>
  <c r="E210" i="2"/>
  <c r="I206" i="2"/>
  <c r="E206" i="2" l="1"/>
  <c r="M200" i="2"/>
  <c r="E200" i="2" s="1"/>
  <c r="E202" i="2"/>
  <c r="E204" i="2"/>
  <c r="E208" i="2"/>
  <c r="M206" i="2"/>
</calcChain>
</file>

<file path=xl/sharedStrings.xml><?xml version="1.0" encoding="utf-8"?>
<sst xmlns="http://schemas.openxmlformats.org/spreadsheetml/2006/main" count="423" uniqueCount="157">
  <si>
    <t xml:space="preserve">Приложение 1 </t>
  </si>
  <si>
    <t xml:space="preserve">к постановлению администрации </t>
  </si>
  <si>
    <t xml:space="preserve">города Покачи </t>
  </si>
  <si>
    <t>Таблица 1</t>
  </si>
  <si>
    <t>Паспорт муниципальной программы</t>
  </si>
  <si>
    <t>Наименование муниципальнойпрограммы</t>
  </si>
  <si>
    <t>Сохранение и развитие сферы культуры города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</si>
  <si>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</si>
  <si>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</si>
  <si>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</si>
  <si>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</si>
  <si>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</si>
  <si>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Комитет культуры и спорта администрации города Покачи</t>
  </si>
  <si>
    <t>Соисполнители муниципальной программы</t>
  </si>
  <si>
    <r>
      <t xml:space="preserve">Управление образования администрации города Покачи, </t>
    </r>
    <r>
      <rPr>
        <sz val="12"/>
        <color theme="1"/>
        <rFont val="Times New Roman"/>
        <family val="1"/>
        <charset val="204"/>
      </rPr>
      <t>отдел архитектуры и градостроительства администрации города Покачи, муниципальное учреждение "Управление капитального строительства"</t>
    </r>
  </si>
  <si>
    <t>Национальная цель</t>
  </si>
  <si>
    <t>Возможности для самореализации и развития талантов</t>
  </si>
  <si>
    <t>Цель муниципальной программы</t>
  </si>
  <si>
    <t>Совершенствование комплексной системы мер по реализации муниципальной политики в сфере культуры, дополнительного образования и туризма, развитие и укрепление правовых, экономических и организационных условий для эффективной деятельности и оказания услуг, соответствующих современным потребностям общества и каждого жителя города Покачи</t>
  </si>
  <si>
    <t>Задачи муниципальной программы</t>
  </si>
  <si>
    <t>1. Обеспечение доступности и качества библиотечных услуг в городе Покачи.
2. Развитие информационных ресурсов городской библиотеки.
3. Обеспечение доступности и развитие качества оказания муниципальной услуги по организации предоставления дополнительного образования детям.
4. Создание условий для поиска, поддержки и сопровождения талантливых детей и молодежи.
5. Обеспечение доступности и качества культурно-досугового обслуживания населения.
6. Повышение роли самодеятельного народного художественного творчества и исполнительского мастерства любительских коллективов и отдельных исполнителей посредством участия в городских, окружных, всероссийских конкурсах и фестивалях, а также в мероприятиях различного уровня.
7. Создание условий для модернизационного развития МАУ "Городская библиотека имени А.А.Филатова".
8. Использование новых информационных технологий в учетно-хранительской деятельности и популяризации культурных ценностей.
9. Совершенствование использования музейных предметов и музейных коллекций в научных, культурных, образовательных целях.
10. Создание условий для творческой самореализации населения города Покачи.
11. Развитие туристической инфраструктуры города Покачи.
12. 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промыслов.</t>
  </si>
  <si>
    <t>Подпрограммы</t>
  </si>
  <si>
    <t>1. Библиотечное дело.
2. Художественное образование.
3. Создание условий для развития творческого потенциала, народного творчества и традиционной культуры жителей города Покачи.
4. Обеспечение прав граждан на доступ к культурным ценностям и информации.
5. Музейное дело.
6. Ресурсное обеспечение в сфере культуры.
7. Развитие туризма.
8. Сохранение, возрождение и развитие народных художественных промыслов и ремесел.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</si>
  <si>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</si>
  <si>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</si>
  <si>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</si>
  <si>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</si>
  <si>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</si>
  <si>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2024</t>
  </si>
  <si>
    <t>2025</t>
  </si>
  <si>
    <t>2026</t>
  </si>
  <si>
    <t>2027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</si>
  <si>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</si>
  <si>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</si>
  <si>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 xml:space="preserve">Число посещений культурных мероприятий, тыс. единиц
</t>
  </si>
  <si>
    <t>Постановление Правительства Ханты-Мансийского автономного округа - Югры от 31.10.2021 №470-п «О государственной программе Ханты-Мансийского автономного округа - Югры «Культурное пространство»</t>
  </si>
  <si>
    <t>2</t>
  </si>
  <si>
    <t>Библиотечный фонд на 1000 жителей, условная единица</t>
  </si>
  <si>
    <t xml:space="preserve">Форма статистического наблюдения № 6-НК "Сведения об общедоступной (публичной) библиотеке" 
</t>
  </si>
  <si>
    <t>3</t>
  </si>
  <si>
    <t>Доля библиотечных фондов общедоступных библиотек, отраженных в электронных каталогах, %</t>
  </si>
  <si>
    <t>4</t>
  </si>
  <si>
    <t>Доля образовательных учреждений в сфере  культуры, получивших музыкальные инструменты, оборудование и учебные материалы, %</t>
  </si>
  <si>
    <t xml:space="preserve">Региональный проект «Культурная среда» </t>
  </si>
  <si>
    <t>5</t>
  </si>
  <si>
    <t>Численность туристов, чел.</t>
  </si>
  <si>
    <t>Приказ управления культуры, спорта и молодежной политики администрации города Покачи от 16.04.2018 №62 «Об учете туристов в учреждениях культуры и спорта»</t>
  </si>
  <si>
    <t>6</t>
  </si>
  <si>
    <t>Количество выставочных проектов на территории г.Покачи, выставки</t>
  </si>
  <si>
    <t>Аналитический отчет</t>
  </si>
  <si>
    <t>7</t>
  </si>
  <si>
    <t>Участие в выставочных проектах (мастер-классах) федерального и регионального значения, шт.</t>
  </si>
  <si>
    <t>8</t>
  </si>
  <si>
    <t xml:space="preserve">Пополнение музейного фонда произведениями народных промыслов по заявкам музея, шт. </t>
  </si>
  <si>
    <t>9</t>
  </si>
  <si>
    <t>Доля детей в восрасте от 5 до 18 лет, охваченных дополнительным образованием" в части численности детей в возрасте от 5 до 18 лет, охваченных дополнительными образовательными программами в детских школах искусств по видам искусств"</t>
  </si>
  <si>
    <t>Постановление Правительства Ханты-Мансийского автономного округа – Югры от 31.10.2021 № 468-п
(ред. от 10.03.2023) «О государственной программе Ханты-Мансийского автономного округа - Югры
«Развитие образования»</t>
  </si>
  <si>
    <t>23,6</t>
  </si>
  <si>
    <t>Параметры финансового обеспечения муниципальной программы</t>
  </si>
  <si>
    <t>Источники финансирования</t>
  </si>
  <si>
    <t>Расходы по годам (рублей)</t>
  </si>
  <si>
    <t>Всего (2019-2030)</t>
  </si>
  <si>
    <t>2028-2030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</si>
  <si>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</si>
  <si>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</si>
  <si>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</si>
  <si>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</si>
  <si>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</si>
  <si>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</si>
  <si>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«Культура»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</si>
  <si>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«Культурная среда»</t>
    </r>
    <r>
      <rPr>
        <sz val="12"/>
        <rFont val="Times New Roman"/>
        <family val="1"/>
        <charset val="204"/>
      </rPr>
      <t xml:space="preserve">  (01.01.2019 - 31.12.2024)</t>
    </r>
  </si>
  <si>
    <r>
      <t>Региональный проект «Творческие люди»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</si>
  <si>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</si>
  <si>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 xml:space="preserve">Приложение 2 </t>
  </si>
  <si>
    <t>Таблица 2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</si>
  <si>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</si>
  <si>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</si>
  <si>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</si>
  <si>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</si>
  <si>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Финансовые затраты на реализацию (руб.)</t>
  </si>
  <si>
    <t>Подпрограмма 1 "Библиотечное дело"</t>
  </si>
  <si>
    <t>1.1.</t>
  </si>
  <si>
    <t>Развитие библиотечного дела (1)</t>
  </si>
  <si>
    <t>всего</t>
  </si>
  <si>
    <t>1.2.</t>
  </si>
  <si>
    <t xml:space="preserve">Финансовое обеспечение выполнения муниципального задания, иные цели (1) </t>
  </si>
  <si>
    <t>Итого по подпрограмме 1</t>
  </si>
  <si>
    <t>Подпрограмма 2 "Художественное образование"</t>
  </si>
  <si>
    <t>2.1.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</si>
  <si>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</si>
  <si>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>2.2.</t>
  </si>
  <si>
    <t xml:space="preserve">Финансовое обеспечение выполнения муниципального задания, иные цели (1, 2) </t>
  </si>
  <si>
    <t>Итого по подпрограмме 2</t>
  </si>
  <si>
    <t>Подпрограмма 3 "Создание условий для развития творческого потенциала, народного творчества и традиционной культуры жителей города Покачи"</t>
  </si>
  <si>
    <t>3.1.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</si>
  <si>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</t>
  </si>
  <si>
    <t>3.2.</t>
  </si>
  <si>
    <t>Итого по подпрограмме 3</t>
  </si>
  <si>
    <t>Подпрограмма 4 "Обеспечение прав граждан на доступ к культурным ценностям и информации"</t>
  </si>
  <si>
    <t>4.1.</t>
  </si>
  <si>
    <t>Cоздание сводных библиотечно-информационных ресурсов (3, 4)</t>
  </si>
  <si>
    <t>4.2.</t>
  </si>
  <si>
    <t>Развитие системы дистанционного и внестационарного библиотечного обслуживания (3, 4)</t>
  </si>
  <si>
    <t>4.3.</t>
  </si>
  <si>
    <t>Модернизация программно-аппаратных комплексов общедоступных библиотек Югры (3, 4)</t>
  </si>
  <si>
    <t>4.4.</t>
  </si>
  <si>
    <t>Подключение общедоступных библиотек к сети Интернет (3, 4)</t>
  </si>
  <si>
    <t>4.5.</t>
  </si>
  <si>
    <t>Перевод документов в электронную форму (3, 4)</t>
  </si>
  <si>
    <t>4.6.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</si>
  <si>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</si>
  <si>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4.7.</t>
  </si>
  <si>
    <t>Комплектование библиотечных фондов (3, 4)</t>
  </si>
  <si>
    <t>4.8.</t>
  </si>
  <si>
    <t>Подписка на периодические издания (3, 4)</t>
  </si>
  <si>
    <t>4.9.</t>
  </si>
  <si>
    <t>Приобретение электронных баз данных (3, 4)</t>
  </si>
  <si>
    <t>Итого</t>
  </si>
  <si>
    <t>Подпрограмма 5 "Музейное дело"</t>
  </si>
  <si>
    <t>5.1.</t>
  </si>
  <si>
    <t>Развитие музейного дела (1)</t>
  </si>
  <si>
    <t>5.2.</t>
  </si>
  <si>
    <t>Финансовое обеспечение выполнения муниципального задания, иные цели (1)</t>
  </si>
  <si>
    <t>Итого по подпрограмме 5</t>
  </si>
  <si>
    <t>Подпрограмма 6 "Ресурсное обеспечение в сфере культуры"</t>
  </si>
  <si>
    <t>6.1.</t>
  </si>
  <si>
    <t>Приобретение современного оборудования для организаций культуры (5)</t>
  </si>
  <si>
    <t>6.2.</t>
  </si>
  <si>
    <t>Оценка качества оказания услуг учреждениями культуры (1)</t>
  </si>
  <si>
    <t>6.3.</t>
  </si>
  <si>
    <t>«Строительство объекта «Молодежно-культурный центр в городе Покачи (в том числе ПИР)»».</t>
  </si>
  <si>
    <t>6.4.</t>
  </si>
  <si>
    <t>Предоставление субсидий, в том числе в форме грантов физическимлицам, юридическим лицам, индивидуальным предпринимателям на финансовое обеспечение затрат, связанных с оказанием услуг в социальной сфере</t>
  </si>
  <si>
    <t>Итого по подпрограмме 6</t>
  </si>
  <si>
    <t>Подпрограмма 7 "Развитие туризма"</t>
  </si>
  <si>
    <t>7.1.</t>
  </si>
  <si>
    <t xml:space="preserve">Совершенствование форм событийного туризма с проведением крупномасштабных мероприятий (6) </t>
  </si>
  <si>
    <t>Итого по подпрограмме 7</t>
  </si>
  <si>
    <t>Подпрограмма 8 "Сохранение, возрождение и развитие народных художественных промыслов и ремесел"</t>
  </si>
  <si>
    <t>8.1.</t>
  </si>
  <si>
    <t>Обеспечение участия организаций народных художественных промыслов в федеральных и региональных выставках и ярмарках (8)</t>
  </si>
  <si>
    <t>8.2.</t>
  </si>
  <si>
    <t xml:space="preserve">Организация тематических выставок-ярмарок народных художественных промыслов на территории города Покачи (7) </t>
  </si>
  <si>
    <t>8.3.</t>
  </si>
  <si>
    <t xml:space="preserve">Включение мест традиционного бытования народных художественных промыслов в туристические маршруты (7) </t>
  </si>
  <si>
    <t>8.4.</t>
  </si>
  <si>
    <t>Пополнение музейного фонда произведениями народных промыслов по заявкам музея (9)</t>
  </si>
  <si>
    <t>Итого по подпрограмме 8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</si>
  <si>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</si>
  <si>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</si>
  <si>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</si>
  <si>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</si>
  <si>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Ответственный исполнитель</t>
  </si>
  <si>
    <t>Соисполнитель</t>
  </si>
  <si>
    <t>Муниципальное учреждение "Управление капитального строительства"</t>
  </si>
  <si>
    <t>от  31.10.2023 № 875</t>
  </si>
  <si>
    <t>от 31.10.2023  № 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</si>
</sst>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419]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4" fontId="1" fillId="0" borderId="0"/>
    <xf numFmtId="164" fontId="1" fillId="0" borderId="0"/>
  </cellStyleXfs>
  <cellXfs count="192">
    <xf numFmtId="0" fontId="0" fillId="0" borderId="0" xfId="0"/>
    <xf numFmtId="164" fontId="3" fillId="0" borderId="0" xfId="2" applyFont="1" applyFill="1"/>
    <xf numFmtId="164" fontId="4" fillId="0" borderId="0" xfId="2" applyFont="1" applyFill="1"/>
    <xf numFmtId="164" fontId="5" fillId="0" borderId="0" xfId="2" applyFont="1" applyFill="1" applyAlignment="1">
      <alignment horizontal="right"/>
    </xf>
    <xf numFmtId="164" fontId="5" fillId="0" borderId="0" xfId="2" applyFont="1" applyFill="1"/>
    <xf numFmtId="164" fontId="6" fillId="0" borderId="0" xfId="2" applyFont="1" applyFill="1"/>
    <xf numFmtId="164" fontId="7" fillId="0" borderId="0" xfId="2" applyFont="1" applyFill="1"/>
    <xf numFmtId="0" fontId="7" fillId="0" borderId="0" xfId="0" applyFont="1"/>
    <xf numFmtId="0" fontId="5" fillId="0" borderId="2" xfId="0" applyFont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5" fillId="0" borderId="14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top" wrapText="1"/>
    </xf>
    <xf numFmtId="3" fontId="7" fillId="0" borderId="14" xfId="0" applyNumberFormat="1" applyFont="1" applyBorder="1" applyAlignment="1">
      <alignment horizontal="center" vertical="center"/>
    </xf>
    <xf numFmtId="3" fontId="5" fillId="0" borderId="14" xfId="0" applyNumberFormat="1" applyFont="1" applyFill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4" fontId="5" fillId="0" borderId="14" xfId="0" applyNumberFormat="1" applyFont="1" applyFill="1" applyBorder="1" applyAlignment="1">
      <alignment horizontal="center" vertical="center"/>
    </xf>
    <xf numFmtId="0" fontId="7" fillId="0" borderId="0" xfId="0" applyFont="1" applyBorder="1"/>
    <xf numFmtId="4" fontId="6" fillId="0" borderId="14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34" xfId="0" applyNumberFormat="1" applyFont="1" applyFill="1" applyBorder="1" applyAlignment="1">
      <alignment horizontal="center" vertical="center"/>
    </xf>
    <xf numFmtId="2" fontId="5" fillId="0" borderId="34" xfId="0" applyNumberFormat="1" applyFont="1" applyFill="1" applyBorder="1" applyAlignment="1">
      <alignment horizontal="center" vertical="center"/>
    </xf>
    <xf numFmtId="0" fontId="7" fillId="0" borderId="0" xfId="0" applyFont="1" applyFill="1"/>
    <xf numFmtId="164" fontId="4" fillId="2" borderId="0" xfId="2" applyFont="1" applyFill="1"/>
    <xf numFmtId="164" fontId="6" fillId="2" borderId="0" xfId="2" applyFont="1" applyFill="1"/>
    <xf numFmtId="164" fontId="6" fillId="0" borderId="0" xfId="2" applyFont="1" applyFill="1" applyAlignment="1">
      <alignment horizontal="right" wrapText="1"/>
    </xf>
    <xf numFmtId="49" fontId="6" fillId="0" borderId="14" xfId="2" applyNumberFormat="1" applyFont="1" applyFill="1" applyBorder="1" applyAlignment="1">
      <alignment horizontal="center" vertical="center"/>
    </xf>
    <xf numFmtId="49" fontId="6" fillId="2" borderId="14" xfId="2" applyNumberFormat="1" applyFont="1" applyFill="1" applyBorder="1" applyAlignment="1">
      <alignment horizontal="center" vertical="center"/>
    </xf>
    <xf numFmtId="49" fontId="5" fillId="0" borderId="14" xfId="2" applyNumberFormat="1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6" fillId="0" borderId="14" xfId="3" applyNumberFormat="1" applyFont="1" applyFill="1" applyBorder="1" applyAlignment="1">
      <alignment horizontal="center" vertical="center" wrapText="1"/>
    </xf>
    <xf numFmtId="4" fontId="6" fillId="2" borderId="14" xfId="3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0" fontId="10" fillId="0" borderId="0" xfId="0" applyFont="1" applyFill="1"/>
    <xf numFmtId="0" fontId="10" fillId="0" borderId="0" xfId="0" applyFont="1" applyFill="1" applyBorder="1"/>
    <xf numFmtId="164" fontId="12" fillId="0" borderId="0" xfId="3" applyFont="1" applyFill="1"/>
    <xf numFmtId="164" fontId="5" fillId="0" borderId="14" xfId="3" applyFont="1" applyFill="1" applyBorder="1" applyAlignment="1">
      <alignment horizontal="center" vertical="center" wrapText="1"/>
    </xf>
    <xf numFmtId="4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4" xfId="2" applyFont="1" applyFill="1" applyBorder="1" applyAlignment="1"/>
    <xf numFmtId="4" fontId="6" fillId="0" borderId="14" xfId="2" applyNumberFormat="1" applyFont="1" applyFill="1" applyBorder="1" applyAlignment="1">
      <alignment horizontal="center"/>
    </xf>
    <xf numFmtId="4" fontId="6" fillId="2" borderId="14" xfId="2" applyNumberFormat="1" applyFont="1" applyFill="1" applyBorder="1" applyAlignment="1">
      <alignment horizontal="center"/>
    </xf>
    <xf numFmtId="4" fontId="5" fillId="0" borderId="14" xfId="2" applyNumberFormat="1" applyFont="1" applyFill="1" applyBorder="1" applyAlignment="1">
      <alignment horizontal="center"/>
    </xf>
    <xf numFmtId="164" fontId="5" fillId="0" borderId="14" xfId="2" applyFont="1" applyFill="1" applyBorder="1" applyAlignment="1">
      <alignment wrapText="1"/>
    </xf>
    <xf numFmtId="4" fontId="6" fillId="0" borderId="14" xfId="1" applyNumberFormat="1" applyFont="1" applyFill="1" applyBorder="1" applyAlignment="1">
      <alignment horizontal="center"/>
    </xf>
    <xf numFmtId="4" fontId="6" fillId="2" borderId="14" xfId="1" applyNumberFormat="1" applyFont="1" applyFill="1" applyBorder="1" applyAlignment="1">
      <alignment horizontal="center"/>
    </xf>
    <xf numFmtId="4" fontId="5" fillId="0" borderId="14" xfId="1" applyNumberFormat="1" applyFont="1" applyFill="1" applyBorder="1" applyAlignment="1">
      <alignment horizontal="center"/>
    </xf>
    <xf numFmtId="164" fontId="5" fillId="0" borderId="13" xfId="2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164" fontId="5" fillId="0" borderId="0" xfId="2" applyFon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/>
    </xf>
    <xf numFmtId="49" fontId="5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" fontId="5" fillId="0" borderId="27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center" vertical="center"/>
    </xf>
    <xf numFmtId="4" fontId="5" fillId="0" borderId="29" xfId="0" applyNumberFormat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4" fontId="5" fillId="0" borderId="31" xfId="0" applyNumberFormat="1" applyFont="1" applyBorder="1" applyAlignment="1">
      <alignment horizontal="center" vertical="center"/>
    </xf>
    <xf numFmtId="4" fontId="5" fillId="0" borderId="35" xfId="0" applyNumberFormat="1" applyFont="1" applyBorder="1" applyAlignment="1">
      <alignment horizontal="center" vertical="center"/>
    </xf>
    <xf numFmtId="4" fontId="5" fillId="0" borderId="3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3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2" fontId="5" fillId="0" borderId="31" xfId="0" applyNumberFormat="1" applyFont="1" applyBorder="1" applyAlignment="1">
      <alignment horizontal="center" vertical="center"/>
    </xf>
    <xf numFmtId="2" fontId="5" fillId="0" borderId="35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164" fontId="5" fillId="0" borderId="0" xfId="2" applyFont="1" applyFill="1" applyAlignment="1">
      <alignment horizontal="right" vertical="center"/>
    </xf>
    <xf numFmtId="164" fontId="5" fillId="0" borderId="37" xfId="2" applyFont="1" applyFill="1" applyBorder="1" applyAlignment="1">
      <alignment horizontal="center" vertical="center"/>
    </xf>
    <xf numFmtId="164" fontId="5" fillId="0" borderId="14" xfId="2" applyFont="1" applyFill="1" applyBorder="1" applyAlignment="1">
      <alignment horizontal="center" vertical="center" wrapText="1"/>
    </xf>
    <xf numFmtId="164" fontId="6" fillId="0" borderId="14" xfId="2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3" fontId="5" fillId="0" borderId="27" xfId="0" applyNumberFormat="1" applyFont="1" applyFill="1" applyBorder="1" applyAlignment="1">
      <alignment horizontal="center" vertical="center" wrapText="1"/>
    </xf>
    <xf numFmtId="3" fontId="5" fillId="0" borderId="28" xfId="0" applyNumberFormat="1" applyFont="1" applyFill="1" applyBorder="1" applyAlignment="1">
      <alignment horizontal="center" vertical="center" wrapText="1"/>
    </xf>
    <xf numFmtId="3" fontId="5" fillId="0" borderId="21" xfId="0" applyNumberFormat="1" applyFont="1" applyFill="1" applyBorder="1" applyAlignment="1">
      <alignment horizontal="center" vertical="center" wrapText="1"/>
    </xf>
    <xf numFmtId="164" fontId="6" fillId="0" borderId="17" xfId="3" applyFont="1" applyFill="1" applyBorder="1" applyAlignment="1">
      <alignment horizontal="left" vertical="center" wrapText="1"/>
    </xf>
    <xf numFmtId="164" fontId="6" fillId="0" borderId="19" xfId="3" applyFont="1" applyFill="1" applyBorder="1" applyAlignment="1">
      <alignment horizontal="left" vertical="center" wrapText="1"/>
    </xf>
    <xf numFmtId="164" fontId="6" fillId="0" borderId="13" xfId="3" applyFont="1" applyFill="1" applyBorder="1" applyAlignment="1">
      <alignment horizontal="left" vertical="center" wrapText="1"/>
    </xf>
    <xf numFmtId="49" fontId="5" fillId="0" borderId="27" xfId="2" applyNumberFormat="1" applyFont="1" applyFill="1" applyBorder="1" applyAlignment="1">
      <alignment horizontal="center" vertical="center"/>
    </xf>
    <xf numFmtId="49" fontId="5" fillId="0" borderId="28" xfId="2" applyNumberFormat="1" applyFont="1" applyFill="1" applyBorder="1" applyAlignment="1">
      <alignment horizontal="center" vertical="center"/>
    </xf>
    <xf numFmtId="49" fontId="5" fillId="0" borderId="21" xfId="2" applyNumberFormat="1" applyFont="1" applyFill="1" applyBorder="1" applyAlignment="1">
      <alignment horizontal="center" vertical="center"/>
    </xf>
    <xf numFmtId="1" fontId="6" fillId="0" borderId="14" xfId="3" applyNumberFormat="1" applyFont="1" applyFill="1" applyBorder="1" applyAlignment="1">
      <alignment horizontal="center" vertical="center" wrapText="1"/>
    </xf>
    <xf numFmtId="164" fontId="6" fillId="0" borderId="14" xfId="3" applyFont="1" applyFill="1" applyBorder="1" applyAlignment="1">
      <alignment horizontal="center" vertical="center" wrapText="1"/>
    </xf>
    <xf numFmtId="164" fontId="6" fillId="0" borderId="14" xfId="3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left" vertical="center" wrapText="1"/>
    </xf>
    <xf numFmtId="164" fontId="5" fillId="0" borderId="14" xfId="3" applyFont="1" applyFill="1" applyBorder="1" applyAlignment="1">
      <alignment horizontal="center" vertical="center"/>
    </xf>
    <xf numFmtId="164" fontId="5" fillId="0" borderId="14" xfId="3" applyFont="1" applyFill="1" applyBorder="1" applyAlignment="1">
      <alignment horizontal="left" vertical="center" wrapText="1"/>
    </xf>
    <xf numFmtId="164" fontId="5" fillId="0" borderId="14" xfId="3" applyFont="1" applyFill="1" applyBorder="1" applyAlignment="1">
      <alignment horizontal="center" vertical="center" wrapText="1"/>
    </xf>
    <xf numFmtId="164" fontId="6" fillId="0" borderId="14" xfId="3" applyFont="1" applyFill="1" applyBorder="1" applyAlignment="1">
      <alignment horizontal="center" vertical="center"/>
    </xf>
    <xf numFmtId="164" fontId="5" fillId="0" borderId="17" xfId="3" applyFont="1" applyFill="1" applyBorder="1" applyAlignment="1">
      <alignment horizontal="left" vertical="center" wrapText="1"/>
    </xf>
    <xf numFmtId="164" fontId="5" fillId="0" borderId="19" xfId="3" applyFont="1" applyFill="1" applyBorder="1" applyAlignment="1">
      <alignment horizontal="left" vertical="center" wrapText="1"/>
    </xf>
    <xf numFmtId="164" fontId="5" fillId="0" borderId="13" xfId="3" applyFont="1" applyFill="1" applyBorder="1" applyAlignment="1">
      <alignment horizontal="left" vertical="center" wrapText="1"/>
    </xf>
    <xf numFmtId="164" fontId="5" fillId="0" borderId="44" xfId="2" applyFont="1" applyFill="1" applyBorder="1" applyAlignment="1">
      <alignment horizontal="left" wrapText="1"/>
    </xf>
    <xf numFmtId="164" fontId="5" fillId="0" borderId="45" xfId="2" applyFont="1" applyFill="1" applyBorder="1" applyAlignment="1">
      <alignment horizontal="left" wrapText="1"/>
    </xf>
    <xf numFmtId="164" fontId="5" fillId="0" borderId="46" xfId="2" applyFont="1" applyFill="1" applyBorder="1" applyAlignment="1">
      <alignment horizontal="left" wrapText="1"/>
    </xf>
    <xf numFmtId="164" fontId="5" fillId="0" borderId="41" xfId="2" applyFont="1" applyFill="1" applyBorder="1" applyAlignment="1">
      <alignment horizontal="left" wrapText="1"/>
    </xf>
    <xf numFmtId="164" fontId="5" fillId="0" borderId="25" xfId="2" applyFont="1" applyFill="1" applyBorder="1" applyAlignment="1">
      <alignment horizontal="left" wrapText="1"/>
    </xf>
    <xf numFmtId="164" fontId="5" fillId="0" borderId="26" xfId="2" applyFont="1" applyFill="1" applyBorder="1" applyAlignment="1">
      <alignment horizontal="left" wrapText="1"/>
    </xf>
    <xf numFmtId="164" fontId="5" fillId="0" borderId="17" xfId="2" applyFont="1" applyFill="1" applyBorder="1" applyAlignment="1">
      <alignment horizontal="center"/>
    </xf>
    <xf numFmtId="164" fontId="5" fillId="0" borderId="19" xfId="2" applyFont="1" applyFill="1" applyBorder="1" applyAlignment="1">
      <alignment horizontal="center"/>
    </xf>
    <xf numFmtId="164" fontId="5" fillId="0" borderId="13" xfId="2" applyFont="1" applyFill="1" applyBorder="1" applyAlignment="1">
      <alignment horizontal="center"/>
    </xf>
    <xf numFmtId="164" fontId="5" fillId="0" borderId="27" xfId="2" applyFont="1" applyFill="1" applyBorder="1" applyAlignment="1">
      <alignment horizontal="left" wrapText="1"/>
    </xf>
    <xf numFmtId="164" fontId="5" fillId="0" borderId="21" xfId="2" applyFont="1" applyFill="1" applyBorder="1" applyAlignment="1">
      <alignment horizontal="left" wrapText="1"/>
    </xf>
  </cellXfs>
  <cellStyles count="4">
    <cellStyle name="Обычный" xfId="0" builtinId="0"/>
    <cellStyle name="Обычный 2" xfId="2"/>
    <cellStyle name="Обычный 4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54;&#1050;&#1059;&#1052;&#1045;&#1053;&#1058;&#1067;_&#1040;&#1076;&#1084;&#1080;&#1085;&#1080;&#1089;&#1090;&#1088;&#1072;&#1094;&#1080;&#1103;\&#1050;&#1054;&#1052;&#1048;&#1058;&#1045;&#1058;%20&#1060;&#1048;&#1053;&#1040;&#1053;&#1057;&#1054;&#1042;\&#1044;&#1083;&#1103;%20&#1041;&#1080;&#1088;&#1102;&#1082;&#1086;&#1074;&#1086;&#1081;\&#1058;&#1072;&#1073;&#1083;&#1080;&#1094;&#1099;%20&#1082;%20&#1087;&#1088;&#1086;&#1075;&#1088;&#1072;&#1084;&#1084;&#1077;%20&#1082;&#1091;&#1083;&#1100;&#1090;&#1091;&#1088;&#1072;%20&#1057;&#1058;&#1040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  <sheetName val="Таблица 9"/>
    </sheetNames>
    <sheetDataSet>
      <sheetData sheetId="0" refreshError="1"/>
      <sheetData sheetId="1" refreshError="1">
        <row r="176">
          <cell r="L176">
            <v>0</v>
          </cell>
        </row>
        <row r="177"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view="pageLayout" topLeftCell="B1" zoomScaleNormal="100" workbookViewId="0">
      <selection activeCell="K4" sqref="K4"/>
    </sheetView>
  </sheetViews>
  <sheetFormatPr defaultRowHeight="15" x14ac:dyDescent="0.25"/>
  <cols>
    <col min="1" max="1" width="30.85546875" style="7" customWidth="1"/>
    <col min="2" max="2" width="8.7109375" style="7" customWidth="1"/>
    <col min="3" max="3" width="35.42578125" style="7" customWidth="1"/>
    <col min="4" max="4" width="32.5703125" style="33" customWidth="1"/>
    <col min="5" max="8" width="19.5703125" style="33" customWidth="1"/>
    <col min="9" max="9" width="16.140625" style="33" customWidth="1"/>
    <col min="10" max="10" width="23.5703125" style="7" customWidth="1"/>
    <col min="11" max="11" width="23.5703125" style="33" customWidth="1"/>
    <col min="12" max="12" width="9.140625" style="7"/>
    <col min="13" max="13" width="15.7109375" style="7" customWidth="1"/>
    <col min="14" max="14" width="9.140625" style="7"/>
    <col min="15" max="15" width="13.42578125" style="7" bestFit="1" customWidth="1"/>
    <col min="16" max="16384" width="9.140625" style="7"/>
  </cols>
  <sheetData>
    <row r="1" spans="1:11" s="1" customFormat="1" ht="15.75" x14ac:dyDescent="0.25">
      <c r="H1" s="2"/>
      <c r="K1" s="3" t="s">
        <v>0</v>
      </c>
    </row>
    <row r="2" spans="1:11" s="1" customFormat="1" ht="15.75" x14ac:dyDescent="0.25">
      <c r="H2" s="2"/>
      <c r="K2" s="3" t="s">
        <v>1</v>
      </c>
    </row>
    <row r="3" spans="1:11" s="1" customFormat="1" ht="15.75" x14ac:dyDescent="0.25">
      <c r="H3" s="2"/>
      <c r="K3" s="3" t="s">
        <v>2</v>
      </c>
    </row>
    <row r="4" spans="1:11" s="1" customFormat="1" ht="15.75" x14ac:dyDescent="0.25">
      <c r="H4" s="2"/>
      <c r="K4" s="3" t="s">
        <v>155</v>
      </c>
    </row>
    <row r="6" spans="1:11" s="6" customFormat="1" ht="24" customHeight="1" x14ac:dyDescent="0.25">
      <c r="A6" s="4"/>
      <c r="B6" s="4"/>
      <c r="C6" s="4"/>
      <c r="D6" s="4"/>
      <c r="E6" s="5"/>
      <c r="F6" s="4"/>
      <c r="G6" s="4"/>
      <c r="H6" s="4"/>
      <c r="I6" s="65" t="s">
        <v>3</v>
      </c>
      <c r="J6" s="65"/>
      <c r="K6" s="65"/>
    </row>
    <row r="7" spans="1:11" ht="30" customHeight="1" thickBot="1" x14ac:dyDescent="0.3">
      <c r="A7" s="66" t="s">
        <v>4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1" ht="48" customHeight="1" thickBot="1" x14ac:dyDescent="0.3">
      <c r="A8" s="8" t="s">
        <v>5</v>
      </c>
      <c r="B8" s="67" t="s">
        <v>6</v>
      </c>
      <c r="C8" s="68"/>
      <c r="D8" s="9" t="s">
        <v>7</v>
      </c>
      <c r="E8" s="67" t="s">
        <v>8</v>
      </c>
      <c r="F8" s="69"/>
      <c r="G8" s="69"/>
      <c r="H8" s="69"/>
      <c r="I8" s="69"/>
      <c r="J8" s="69"/>
      <c r="K8" s="70"/>
    </row>
    <row r="9" spans="1:11" ht="36.75" customHeight="1" thickBot="1" x14ac:dyDescent="0.3">
      <c r="A9" s="8" t="s">
        <v>9</v>
      </c>
      <c r="B9" s="62" t="s">
        <v>10</v>
      </c>
      <c r="C9" s="63"/>
      <c r="D9" s="63"/>
      <c r="E9" s="63"/>
      <c r="F9" s="63"/>
      <c r="G9" s="63"/>
      <c r="H9" s="63"/>
      <c r="I9" s="63"/>
      <c r="J9" s="63"/>
      <c r="K9" s="64"/>
    </row>
    <row r="10" spans="1:11" ht="36.75" customHeight="1" thickBot="1" x14ac:dyDescent="0.3">
      <c r="A10" s="8" t="s">
        <v>11</v>
      </c>
      <c r="B10" s="62" t="s">
        <v>12</v>
      </c>
      <c r="C10" s="63"/>
      <c r="D10" s="63"/>
      <c r="E10" s="63"/>
      <c r="F10" s="63"/>
      <c r="G10" s="63"/>
      <c r="H10" s="63"/>
      <c r="I10" s="63"/>
      <c r="J10" s="63"/>
      <c r="K10" s="64"/>
    </row>
    <row r="11" spans="1:11" ht="36.75" customHeight="1" thickBot="1" x14ac:dyDescent="0.3">
      <c r="A11" s="8" t="s">
        <v>13</v>
      </c>
      <c r="B11" s="86" t="s">
        <v>14</v>
      </c>
      <c r="C11" s="87"/>
      <c r="D11" s="87"/>
      <c r="E11" s="87"/>
      <c r="F11" s="87"/>
      <c r="G11" s="87"/>
      <c r="H11" s="87"/>
      <c r="I11" s="87"/>
      <c r="J11" s="87"/>
      <c r="K11" s="88"/>
    </row>
    <row r="12" spans="1:11" ht="36.75" customHeight="1" thickBot="1" x14ac:dyDescent="0.3">
      <c r="A12" s="8" t="s">
        <v>15</v>
      </c>
      <c r="B12" s="86" t="s">
        <v>16</v>
      </c>
      <c r="C12" s="87"/>
      <c r="D12" s="87"/>
      <c r="E12" s="87"/>
      <c r="F12" s="87"/>
      <c r="G12" s="87"/>
      <c r="H12" s="87"/>
      <c r="I12" s="87"/>
      <c r="J12" s="87"/>
      <c r="K12" s="88"/>
    </row>
    <row r="13" spans="1:11" ht="45" customHeight="1" thickBot="1" x14ac:dyDescent="0.3">
      <c r="A13" s="8" t="s">
        <v>17</v>
      </c>
      <c r="B13" s="62" t="s">
        <v>18</v>
      </c>
      <c r="C13" s="63"/>
      <c r="D13" s="63"/>
      <c r="E13" s="63"/>
      <c r="F13" s="63"/>
      <c r="G13" s="63"/>
      <c r="H13" s="63"/>
      <c r="I13" s="63"/>
      <c r="J13" s="63"/>
      <c r="K13" s="64"/>
    </row>
    <row r="14" spans="1:11" ht="213.75" customHeight="1" thickBot="1" x14ac:dyDescent="0.3">
      <c r="A14" s="10" t="s">
        <v>19</v>
      </c>
      <c r="B14" s="62" t="s">
        <v>20</v>
      </c>
      <c r="C14" s="63"/>
      <c r="D14" s="63"/>
      <c r="E14" s="63"/>
      <c r="F14" s="63"/>
      <c r="G14" s="63"/>
      <c r="H14" s="63"/>
      <c r="I14" s="63"/>
      <c r="J14" s="63"/>
      <c r="K14" s="64"/>
    </row>
    <row r="15" spans="1:11" ht="126.75" customHeight="1" thickBot="1" x14ac:dyDescent="0.3">
      <c r="A15" s="11" t="s">
        <v>21</v>
      </c>
      <c r="B15" s="62" t="s">
        <v>22</v>
      </c>
      <c r="C15" s="89"/>
      <c r="D15" s="89"/>
      <c r="E15" s="89"/>
      <c r="F15" s="89"/>
      <c r="G15" s="89"/>
      <c r="H15" s="89"/>
      <c r="I15" s="89"/>
      <c r="J15" s="89"/>
      <c r="K15" s="90"/>
    </row>
    <row r="16" spans="1:11" ht="30" customHeight="1" x14ac:dyDescent="0.25">
      <c r="A16" s="71" t="s">
        <v>23</v>
      </c>
      <c r="B16" s="73" t="s">
        <v>24</v>
      </c>
      <c r="C16" s="73" t="s">
        <v>25</v>
      </c>
      <c r="D16" s="75" t="s">
        <v>26</v>
      </c>
      <c r="E16" s="77"/>
      <c r="F16" s="77"/>
      <c r="G16" s="77"/>
      <c r="H16" s="77"/>
      <c r="I16" s="77"/>
      <c r="J16" s="77"/>
      <c r="K16" s="78"/>
    </row>
    <row r="17" spans="1:15" ht="69.75" customHeight="1" x14ac:dyDescent="0.25">
      <c r="A17" s="72"/>
      <c r="B17" s="74"/>
      <c r="C17" s="74"/>
      <c r="D17" s="76"/>
      <c r="E17" s="12" t="s">
        <v>27</v>
      </c>
      <c r="F17" s="13" t="s">
        <v>28</v>
      </c>
      <c r="G17" s="13" t="s">
        <v>29</v>
      </c>
      <c r="H17" s="13" t="s">
        <v>30</v>
      </c>
      <c r="I17" s="13" t="s">
        <v>31</v>
      </c>
      <c r="J17" s="14" t="s">
        <v>32</v>
      </c>
      <c r="K17" s="15" t="s">
        <v>33</v>
      </c>
    </row>
    <row r="18" spans="1:15" ht="126" x14ac:dyDescent="0.25">
      <c r="A18" s="72"/>
      <c r="B18" s="16">
        <v>1</v>
      </c>
      <c r="C18" s="17" t="s">
        <v>34</v>
      </c>
      <c r="D18" s="17" t="s">
        <v>35</v>
      </c>
      <c r="E18" s="18">
        <v>103</v>
      </c>
      <c r="F18" s="19">
        <v>145</v>
      </c>
      <c r="G18" s="19">
        <v>185</v>
      </c>
      <c r="H18" s="19">
        <v>204</v>
      </c>
      <c r="I18" s="19">
        <v>224</v>
      </c>
      <c r="J18" s="20">
        <v>306</v>
      </c>
      <c r="K18" s="79" t="s">
        <v>12</v>
      </c>
    </row>
    <row r="19" spans="1:15" ht="31.5" x14ac:dyDescent="0.25">
      <c r="A19" s="72"/>
      <c r="B19" s="16" t="s">
        <v>36</v>
      </c>
      <c r="C19" s="17" t="s">
        <v>37</v>
      </c>
      <c r="D19" s="81" t="s">
        <v>38</v>
      </c>
      <c r="E19" s="18">
        <v>2695</v>
      </c>
      <c r="F19" s="19">
        <v>2934</v>
      </c>
      <c r="G19" s="19">
        <v>3081</v>
      </c>
      <c r="H19" s="19">
        <v>3174</v>
      </c>
      <c r="I19" s="19">
        <v>3269</v>
      </c>
      <c r="J19" s="20">
        <v>3572</v>
      </c>
      <c r="K19" s="80"/>
    </row>
    <row r="20" spans="1:15" ht="63" x14ac:dyDescent="0.25">
      <c r="A20" s="72"/>
      <c r="B20" s="16" t="s">
        <v>39</v>
      </c>
      <c r="C20" s="17" t="s">
        <v>40</v>
      </c>
      <c r="D20" s="82"/>
      <c r="E20" s="18">
        <v>63</v>
      </c>
      <c r="F20" s="19">
        <v>100</v>
      </c>
      <c r="G20" s="19">
        <v>100</v>
      </c>
      <c r="H20" s="19">
        <v>100</v>
      </c>
      <c r="I20" s="19">
        <v>100</v>
      </c>
      <c r="J20" s="19">
        <v>100</v>
      </c>
      <c r="K20" s="80"/>
    </row>
    <row r="21" spans="1:15" ht="78.75" x14ac:dyDescent="0.25">
      <c r="A21" s="72"/>
      <c r="B21" s="16" t="s">
        <v>41</v>
      </c>
      <c r="C21" s="17" t="s">
        <v>42</v>
      </c>
      <c r="D21" s="17" t="s">
        <v>43</v>
      </c>
      <c r="E21" s="18">
        <v>0</v>
      </c>
      <c r="F21" s="19">
        <v>0</v>
      </c>
      <c r="G21" s="19">
        <v>0</v>
      </c>
      <c r="H21" s="19">
        <v>0</v>
      </c>
      <c r="I21" s="19">
        <v>0</v>
      </c>
      <c r="J21" s="20">
        <v>100</v>
      </c>
      <c r="K21" s="80"/>
    </row>
    <row r="22" spans="1:15" ht="95.25" customHeight="1" x14ac:dyDescent="0.25">
      <c r="A22" s="72"/>
      <c r="B22" s="16" t="s">
        <v>44</v>
      </c>
      <c r="C22" s="17" t="s">
        <v>45</v>
      </c>
      <c r="D22" s="17" t="s">
        <v>46</v>
      </c>
      <c r="E22" s="18">
        <v>1700</v>
      </c>
      <c r="F22" s="19">
        <v>2000</v>
      </c>
      <c r="G22" s="19">
        <v>2050</v>
      </c>
      <c r="H22" s="19">
        <v>2100</v>
      </c>
      <c r="I22" s="19">
        <v>2100</v>
      </c>
      <c r="J22" s="20">
        <v>2100</v>
      </c>
      <c r="K22" s="80"/>
    </row>
    <row r="23" spans="1:15" ht="47.25" x14ac:dyDescent="0.25">
      <c r="A23" s="72"/>
      <c r="B23" s="16" t="s">
        <v>47</v>
      </c>
      <c r="C23" s="17" t="s">
        <v>48</v>
      </c>
      <c r="D23" s="83" t="s">
        <v>49</v>
      </c>
      <c r="E23" s="18">
        <v>4</v>
      </c>
      <c r="F23" s="19">
        <v>5</v>
      </c>
      <c r="G23" s="19">
        <v>5</v>
      </c>
      <c r="H23" s="19">
        <v>5</v>
      </c>
      <c r="I23" s="19">
        <v>5</v>
      </c>
      <c r="J23" s="20">
        <v>5</v>
      </c>
      <c r="K23" s="80"/>
    </row>
    <row r="24" spans="1:15" ht="47.25" x14ac:dyDescent="0.25">
      <c r="A24" s="72"/>
      <c r="B24" s="16" t="s">
        <v>50</v>
      </c>
      <c r="C24" s="17" t="s">
        <v>51</v>
      </c>
      <c r="D24" s="84"/>
      <c r="E24" s="18">
        <v>4</v>
      </c>
      <c r="F24" s="19">
        <v>5</v>
      </c>
      <c r="G24" s="19">
        <v>5</v>
      </c>
      <c r="H24" s="19">
        <v>5</v>
      </c>
      <c r="I24" s="19">
        <v>5</v>
      </c>
      <c r="J24" s="20">
        <v>5</v>
      </c>
      <c r="K24" s="80"/>
    </row>
    <row r="25" spans="1:15" ht="48" thickBot="1" x14ac:dyDescent="0.3">
      <c r="A25" s="72"/>
      <c r="B25" s="16" t="s">
        <v>52</v>
      </c>
      <c r="C25" s="17" t="s">
        <v>53</v>
      </c>
      <c r="D25" s="85"/>
      <c r="E25" s="18">
        <v>2</v>
      </c>
      <c r="F25" s="19">
        <v>6</v>
      </c>
      <c r="G25" s="19">
        <v>6</v>
      </c>
      <c r="H25" s="19">
        <v>6</v>
      </c>
      <c r="I25" s="19">
        <v>6</v>
      </c>
      <c r="J25" s="20">
        <v>6</v>
      </c>
      <c r="K25" s="80"/>
    </row>
    <row r="26" spans="1:15" ht="161.25" customHeight="1" thickBot="1" x14ac:dyDescent="0.3">
      <c r="A26" s="21"/>
      <c r="B26" s="22" t="s">
        <v>54</v>
      </c>
      <c r="C26" s="23" t="s">
        <v>55</v>
      </c>
      <c r="D26" s="24" t="s">
        <v>56</v>
      </c>
      <c r="E26" s="13" t="s">
        <v>57</v>
      </c>
      <c r="F26" s="13" t="s">
        <v>57</v>
      </c>
      <c r="G26" s="13" t="s">
        <v>57</v>
      </c>
      <c r="H26" s="13" t="s">
        <v>57</v>
      </c>
      <c r="I26" s="13" t="s">
        <v>57</v>
      </c>
      <c r="J26" s="13" t="s">
        <v>57</v>
      </c>
      <c r="K26" s="25"/>
    </row>
    <row r="27" spans="1:15" ht="15" customHeight="1" x14ac:dyDescent="0.25">
      <c r="A27" s="71" t="s">
        <v>58</v>
      </c>
      <c r="B27" s="92" t="s">
        <v>59</v>
      </c>
      <c r="C27" s="93"/>
      <c r="D27" s="96" t="s">
        <v>60</v>
      </c>
      <c r="E27" s="77"/>
      <c r="F27" s="77"/>
      <c r="G27" s="77"/>
      <c r="H27" s="77"/>
      <c r="I27" s="77"/>
      <c r="J27" s="77"/>
      <c r="K27" s="78"/>
    </row>
    <row r="28" spans="1:15" ht="26.25" customHeight="1" x14ac:dyDescent="0.25">
      <c r="A28" s="72"/>
      <c r="B28" s="94"/>
      <c r="C28" s="95"/>
      <c r="D28" s="26" t="s">
        <v>61</v>
      </c>
      <c r="E28" s="13" t="s">
        <v>28</v>
      </c>
      <c r="F28" s="13" t="s">
        <v>29</v>
      </c>
      <c r="G28" s="13" t="s">
        <v>30</v>
      </c>
      <c r="H28" s="13" t="s">
        <v>31</v>
      </c>
      <c r="I28" s="97" t="s">
        <v>62</v>
      </c>
      <c r="J28" s="98"/>
      <c r="K28" s="99"/>
    </row>
    <row r="29" spans="1:15" ht="30.75" customHeight="1" x14ac:dyDescent="0.25">
      <c r="A29" s="72"/>
      <c r="B29" s="100" t="s">
        <v>63</v>
      </c>
      <c r="C29" s="101"/>
      <c r="D29" s="27">
        <f>D30+D31+D32+D33</f>
        <v>1538483573.4599998</v>
      </c>
      <c r="E29" s="27">
        <f>E30+E31+E32</f>
        <v>143548817</v>
      </c>
      <c r="F29" s="27">
        <f>F30+F31+F32</f>
        <v>128474860</v>
      </c>
      <c r="G29" s="27">
        <f>G30+G31+G32</f>
        <v>125538140</v>
      </c>
      <c r="H29" s="27">
        <f>H30+H31+H32+H33</f>
        <v>120319331.94</v>
      </c>
      <c r="I29" s="102">
        <f>I30+I31+I32+I33</f>
        <v>360957995.81999999</v>
      </c>
      <c r="J29" s="103"/>
      <c r="K29" s="104"/>
    </row>
    <row r="30" spans="1:15" ht="24" customHeight="1" x14ac:dyDescent="0.25">
      <c r="A30" s="72"/>
      <c r="B30" s="100" t="s">
        <v>64</v>
      </c>
      <c r="C30" s="101"/>
      <c r="D30" s="27">
        <v>7200744.4000000004</v>
      </c>
      <c r="E30" s="27">
        <v>0</v>
      </c>
      <c r="F30" s="27">
        <v>0</v>
      </c>
      <c r="G30" s="27">
        <f>G36+G42</f>
        <v>0</v>
      </c>
      <c r="H30" s="27">
        <f>'[1]Таблица 2'!L177</f>
        <v>0</v>
      </c>
      <c r="I30" s="102">
        <f>'[1]Таблица 2'!M177+'[1]Таблица 2'!N177+'[1]Таблица 2'!O177+'[1]Таблица 2'!P177+'[1]Таблица 2'!Q177</f>
        <v>0</v>
      </c>
      <c r="J30" s="103"/>
      <c r="K30" s="104"/>
      <c r="M30" s="28"/>
      <c r="N30" s="28"/>
      <c r="O30" s="28"/>
    </row>
    <row r="31" spans="1:15" ht="24" customHeight="1" x14ac:dyDescent="0.25">
      <c r="A31" s="72"/>
      <c r="B31" s="100" t="s">
        <v>65</v>
      </c>
      <c r="C31" s="101"/>
      <c r="D31" s="29">
        <v>14540731.210000001</v>
      </c>
      <c r="E31" s="27">
        <v>345400</v>
      </c>
      <c r="F31" s="27">
        <v>349400</v>
      </c>
      <c r="G31" s="27">
        <v>343500</v>
      </c>
      <c r="H31" s="27">
        <v>0</v>
      </c>
      <c r="I31" s="102">
        <v>0</v>
      </c>
      <c r="J31" s="103"/>
      <c r="K31" s="104"/>
      <c r="M31" s="30"/>
      <c r="N31" s="28"/>
      <c r="O31" s="28"/>
    </row>
    <row r="32" spans="1:15" ht="24" customHeight="1" x14ac:dyDescent="0.25">
      <c r="A32" s="72"/>
      <c r="B32" s="100" t="s">
        <v>66</v>
      </c>
      <c r="C32" s="101"/>
      <c r="D32" s="29">
        <v>1516742097.8499999</v>
      </c>
      <c r="E32" s="27">
        <v>143203417</v>
      </c>
      <c r="F32" s="29">
        <v>128125460</v>
      </c>
      <c r="G32" s="27">
        <v>125194640</v>
      </c>
      <c r="H32" s="27">
        <v>120319331.94</v>
      </c>
      <c r="I32" s="102">
        <v>360957995.81999999</v>
      </c>
      <c r="J32" s="103"/>
      <c r="K32" s="104"/>
      <c r="M32" s="30"/>
      <c r="N32" s="28"/>
      <c r="O32" s="28"/>
    </row>
    <row r="33" spans="1:15" ht="24" customHeight="1" thickBot="1" x14ac:dyDescent="0.3">
      <c r="A33" s="91"/>
      <c r="B33" s="105" t="s">
        <v>67</v>
      </c>
      <c r="C33" s="106"/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102">
        <v>0</v>
      </c>
      <c r="J33" s="103"/>
      <c r="K33" s="104"/>
      <c r="M33" s="30"/>
      <c r="N33" s="28"/>
      <c r="O33" s="28"/>
    </row>
    <row r="34" spans="1:15" ht="24" customHeight="1" x14ac:dyDescent="0.25">
      <c r="A34" s="72" t="s">
        <v>68</v>
      </c>
      <c r="B34" s="110" t="s">
        <v>59</v>
      </c>
      <c r="C34" s="111"/>
      <c r="D34" s="114" t="s">
        <v>60</v>
      </c>
      <c r="E34" s="115"/>
      <c r="F34" s="115"/>
      <c r="G34" s="115"/>
      <c r="H34" s="115"/>
      <c r="I34" s="115"/>
      <c r="J34" s="115"/>
      <c r="K34" s="116"/>
      <c r="M34" s="30"/>
      <c r="N34" s="28"/>
      <c r="O34" s="28"/>
    </row>
    <row r="35" spans="1:15" ht="32.25" customHeight="1" x14ac:dyDescent="0.25">
      <c r="A35" s="72"/>
      <c r="B35" s="112"/>
      <c r="C35" s="113"/>
      <c r="D35" s="26" t="s">
        <v>61</v>
      </c>
      <c r="E35" s="13" t="s">
        <v>28</v>
      </c>
      <c r="F35" s="13" t="s">
        <v>29</v>
      </c>
      <c r="G35" s="13" t="s">
        <v>30</v>
      </c>
      <c r="H35" s="13" t="s">
        <v>31</v>
      </c>
      <c r="I35" s="117" t="s">
        <v>62</v>
      </c>
      <c r="J35" s="118"/>
      <c r="K35" s="119"/>
    </row>
    <row r="36" spans="1:15" ht="24" customHeight="1" x14ac:dyDescent="0.25">
      <c r="A36" s="72"/>
      <c r="B36" s="107" t="s">
        <v>69</v>
      </c>
      <c r="C36" s="108"/>
      <c r="D36" s="108"/>
      <c r="E36" s="108"/>
      <c r="F36" s="108"/>
      <c r="G36" s="108"/>
      <c r="H36" s="108"/>
      <c r="I36" s="108"/>
      <c r="J36" s="108"/>
      <c r="K36" s="109"/>
    </row>
    <row r="37" spans="1:15" ht="24" customHeight="1" x14ac:dyDescent="0.25">
      <c r="A37" s="72"/>
      <c r="B37" s="100" t="s">
        <v>63</v>
      </c>
      <c r="C37" s="101"/>
      <c r="D37" s="27">
        <f>D38+D39+D40+D41</f>
        <v>15570081.039999999</v>
      </c>
      <c r="E37" s="27">
        <v>0</v>
      </c>
      <c r="F37" s="27">
        <v>0</v>
      </c>
      <c r="G37" s="27">
        <v>0</v>
      </c>
      <c r="H37" s="27">
        <f t="shared" ref="H37" si="0">H38+H39+H40+H41</f>
        <v>0</v>
      </c>
      <c r="I37" s="120">
        <v>0</v>
      </c>
      <c r="J37" s="121"/>
      <c r="K37" s="122"/>
    </row>
    <row r="38" spans="1:15" ht="24" customHeight="1" x14ac:dyDescent="0.25">
      <c r="A38" s="72"/>
      <c r="B38" s="100" t="s">
        <v>64</v>
      </c>
      <c r="C38" s="101"/>
      <c r="D38" s="27">
        <v>10309629.119999999</v>
      </c>
      <c r="E38" s="27">
        <v>0</v>
      </c>
      <c r="F38" s="27">
        <v>0</v>
      </c>
      <c r="G38" s="27">
        <f>G44+G50</f>
        <v>0</v>
      </c>
      <c r="H38" s="27">
        <f t="shared" ref="E38:I41" si="1">H44+H50</f>
        <v>0</v>
      </c>
      <c r="I38" s="120">
        <f>I44+I50</f>
        <v>0</v>
      </c>
      <c r="J38" s="121"/>
      <c r="K38" s="122"/>
    </row>
    <row r="39" spans="1:15" ht="24" customHeight="1" x14ac:dyDescent="0.25">
      <c r="A39" s="72"/>
      <c r="B39" s="100" t="s">
        <v>65</v>
      </c>
      <c r="C39" s="101"/>
      <c r="D39" s="27">
        <v>5003185.4400000004</v>
      </c>
      <c r="E39" s="27">
        <v>0</v>
      </c>
      <c r="F39" s="27">
        <v>0</v>
      </c>
      <c r="G39" s="27">
        <v>0</v>
      </c>
      <c r="H39" s="27">
        <f t="shared" si="1"/>
        <v>0</v>
      </c>
      <c r="I39" s="120">
        <f t="shared" si="1"/>
        <v>0</v>
      </c>
      <c r="J39" s="121"/>
      <c r="K39" s="122"/>
    </row>
    <row r="40" spans="1:15" ht="24" customHeight="1" x14ac:dyDescent="0.25">
      <c r="A40" s="72"/>
      <c r="B40" s="100" t="s">
        <v>66</v>
      </c>
      <c r="C40" s="101"/>
      <c r="D40" s="27">
        <v>257266.48</v>
      </c>
      <c r="E40" s="27">
        <v>0</v>
      </c>
      <c r="F40" s="29">
        <v>0</v>
      </c>
      <c r="G40" s="27">
        <v>0</v>
      </c>
      <c r="H40" s="27">
        <f t="shared" si="1"/>
        <v>0</v>
      </c>
      <c r="I40" s="120">
        <f t="shared" si="1"/>
        <v>0</v>
      </c>
      <c r="J40" s="121"/>
      <c r="K40" s="122"/>
    </row>
    <row r="41" spans="1:15" ht="32.25" customHeight="1" x14ac:dyDescent="0.25">
      <c r="A41" s="72"/>
      <c r="B41" s="123" t="s">
        <v>67</v>
      </c>
      <c r="C41" s="123"/>
      <c r="D41" s="27">
        <f t="shared" ref="D41" si="2">E41+F41+G41+H41+I41</f>
        <v>0</v>
      </c>
      <c r="E41" s="27">
        <f t="shared" si="1"/>
        <v>0</v>
      </c>
      <c r="F41" s="27">
        <f t="shared" si="1"/>
        <v>0</v>
      </c>
      <c r="G41" s="27">
        <f t="shared" si="1"/>
        <v>0</v>
      </c>
      <c r="H41" s="27">
        <f t="shared" si="1"/>
        <v>0</v>
      </c>
      <c r="I41" s="120">
        <f t="shared" si="1"/>
        <v>0</v>
      </c>
      <c r="J41" s="121"/>
      <c r="K41" s="122"/>
    </row>
    <row r="42" spans="1:15" ht="24" customHeight="1" x14ac:dyDescent="0.25">
      <c r="A42" s="72"/>
      <c r="B42" s="107" t="s">
        <v>70</v>
      </c>
      <c r="C42" s="108"/>
      <c r="D42" s="108"/>
      <c r="E42" s="108"/>
      <c r="F42" s="108"/>
      <c r="G42" s="108"/>
      <c r="H42" s="108"/>
      <c r="I42" s="108"/>
      <c r="J42" s="108"/>
      <c r="K42" s="109"/>
    </row>
    <row r="43" spans="1:15" ht="24" customHeight="1" x14ac:dyDescent="0.25">
      <c r="A43" s="72"/>
      <c r="B43" s="100" t="s">
        <v>63</v>
      </c>
      <c r="C43" s="101"/>
      <c r="D43" s="27">
        <v>0</v>
      </c>
      <c r="E43" s="27">
        <f>E44+E45+E46+E47</f>
        <v>0</v>
      </c>
      <c r="F43" s="27">
        <f t="shared" ref="F43:H43" si="3">F44+F45+F46+F47</f>
        <v>0</v>
      </c>
      <c r="G43" s="27">
        <f t="shared" si="3"/>
        <v>0</v>
      </c>
      <c r="H43" s="27">
        <f t="shared" si="3"/>
        <v>0</v>
      </c>
      <c r="I43" s="120">
        <v>0</v>
      </c>
      <c r="J43" s="121"/>
      <c r="K43" s="122"/>
    </row>
    <row r="44" spans="1:15" ht="24" customHeight="1" x14ac:dyDescent="0.25">
      <c r="A44" s="72"/>
      <c r="B44" s="100" t="s">
        <v>64</v>
      </c>
      <c r="C44" s="101"/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120">
        <v>0</v>
      </c>
      <c r="J44" s="121"/>
      <c r="K44" s="122"/>
    </row>
    <row r="45" spans="1:15" ht="24" customHeight="1" x14ac:dyDescent="0.25">
      <c r="A45" s="72"/>
      <c r="B45" s="100" t="s">
        <v>65</v>
      </c>
      <c r="C45" s="101"/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120">
        <v>0</v>
      </c>
      <c r="J45" s="121"/>
      <c r="K45" s="122"/>
    </row>
    <row r="46" spans="1:15" ht="24" customHeight="1" x14ac:dyDescent="0.25">
      <c r="A46" s="72"/>
      <c r="B46" s="124" t="s">
        <v>66</v>
      </c>
      <c r="C46" s="124"/>
      <c r="D46" s="27">
        <v>0</v>
      </c>
      <c r="E46" s="27">
        <v>0</v>
      </c>
      <c r="F46" s="29">
        <v>0</v>
      </c>
      <c r="G46" s="27">
        <v>0</v>
      </c>
      <c r="H46" s="27">
        <v>0</v>
      </c>
      <c r="I46" s="120">
        <v>0</v>
      </c>
      <c r="J46" s="121"/>
      <c r="K46" s="122"/>
    </row>
    <row r="47" spans="1:15" ht="32.25" customHeight="1" thickBot="1" x14ac:dyDescent="0.3">
      <c r="A47" s="91"/>
      <c r="B47" s="125" t="s">
        <v>67</v>
      </c>
      <c r="C47" s="125"/>
      <c r="D47" s="27">
        <f t="shared" ref="D47" si="4">E47+F47+G47+H47+I47</f>
        <v>0</v>
      </c>
      <c r="E47" s="27">
        <f t="shared" ref="E47" si="5">E53+E59</f>
        <v>0</v>
      </c>
      <c r="F47" s="31">
        <v>0</v>
      </c>
      <c r="G47" s="31">
        <v>0</v>
      </c>
      <c r="H47" s="31">
        <v>0</v>
      </c>
      <c r="I47" s="126">
        <v>0</v>
      </c>
      <c r="J47" s="127"/>
      <c r="K47" s="128"/>
    </row>
    <row r="48" spans="1:15" ht="26.25" customHeight="1" x14ac:dyDescent="0.25">
      <c r="A48" s="129"/>
      <c r="B48" s="112" t="s">
        <v>71</v>
      </c>
      <c r="C48" s="131"/>
      <c r="D48" s="131"/>
      <c r="E48" s="131"/>
      <c r="F48" s="131"/>
      <c r="G48" s="131"/>
      <c r="H48" s="131"/>
      <c r="I48" s="131"/>
      <c r="J48" s="131"/>
      <c r="K48" s="132"/>
    </row>
    <row r="49" spans="1:11" ht="24" customHeight="1" x14ac:dyDescent="0.25">
      <c r="A49" s="129"/>
      <c r="B49" s="100" t="s">
        <v>63</v>
      </c>
      <c r="C49" s="101"/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120">
        <v>0</v>
      </c>
      <c r="J49" s="121"/>
      <c r="K49" s="122"/>
    </row>
    <row r="50" spans="1:11" ht="15.75" x14ac:dyDescent="0.25">
      <c r="A50" s="129"/>
      <c r="B50" s="100" t="s">
        <v>64</v>
      </c>
      <c r="C50" s="101"/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120">
        <v>0</v>
      </c>
      <c r="J50" s="121"/>
      <c r="K50" s="122"/>
    </row>
    <row r="51" spans="1:11" ht="15.75" x14ac:dyDescent="0.25">
      <c r="A51" s="129"/>
      <c r="B51" s="100" t="s">
        <v>65</v>
      </c>
      <c r="C51" s="101"/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120">
        <v>0</v>
      </c>
      <c r="J51" s="121"/>
      <c r="K51" s="122"/>
    </row>
    <row r="52" spans="1:11" ht="15.75" x14ac:dyDescent="0.25">
      <c r="A52" s="129"/>
      <c r="B52" s="124" t="s">
        <v>66</v>
      </c>
      <c r="C52" s="124"/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120">
        <v>0</v>
      </c>
      <c r="J52" s="121"/>
      <c r="K52" s="122"/>
    </row>
    <row r="53" spans="1:11" ht="16.5" thickBot="1" x14ac:dyDescent="0.3">
      <c r="A53" s="130"/>
      <c r="B53" s="125" t="s">
        <v>67</v>
      </c>
      <c r="C53" s="125"/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120">
        <v>0</v>
      </c>
      <c r="J53" s="121"/>
      <c r="K53" s="122"/>
    </row>
    <row r="54" spans="1:11" ht="15.75" x14ac:dyDescent="0.25">
      <c r="A54" s="133" t="s">
        <v>72</v>
      </c>
      <c r="B54" s="134"/>
      <c r="C54" s="93"/>
      <c r="D54" s="96" t="s">
        <v>60</v>
      </c>
      <c r="E54" s="77"/>
      <c r="F54" s="77"/>
      <c r="G54" s="77"/>
      <c r="H54" s="77"/>
      <c r="I54" s="77"/>
      <c r="J54" s="77"/>
      <c r="K54" s="78"/>
    </row>
    <row r="55" spans="1:11" ht="15.75" x14ac:dyDescent="0.25">
      <c r="A55" s="135"/>
      <c r="B55" s="136"/>
      <c r="C55" s="137"/>
      <c r="D55" s="26" t="s">
        <v>61</v>
      </c>
      <c r="E55" s="13" t="s">
        <v>28</v>
      </c>
      <c r="F55" s="13" t="s">
        <v>29</v>
      </c>
      <c r="G55" s="13" t="s">
        <v>30</v>
      </c>
      <c r="H55" s="13" t="s">
        <v>31</v>
      </c>
      <c r="I55" s="117" t="s">
        <v>62</v>
      </c>
      <c r="J55" s="118"/>
      <c r="K55" s="119"/>
    </row>
    <row r="56" spans="1:11" ht="16.5" thickBot="1" x14ac:dyDescent="0.3">
      <c r="A56" s="138"/>
      <c r="B56" s="139"/>
      <c r="C56" s="140"/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141">
        <v>0</v>
      </c>
      <c r="J56" s="142"/>
      <c r="K56" s="143"/>
    </row>
  </sheetData>
  <mergeCells count="75">
    <mergeCell ref="A54:C56"/>
    <mergeCell ref="D54:K54"/>
    <mergeCell ref="I55:K55"/>
    <mergeCell ref="I56:K56"/>
    <mergeCell ref="B51:C51"/>
    <mergeCell ref="I51:K51"/>
    <mergeCell ref="B52:C52"/>
    <mergeCell ref="I52:K52"/>
    <mergeCell ref="B53:C53"/>
    <mergeCell ref="I53:K53"/>
    <mergeCell ref="B46:C46"/>
    <mergeCell ref="I46:K46"/>
    <mergeCell ref="B47:C47"/>
    <mergeCell ref="I47:K47"/>
    <mergeCell ref="A48:A53"/>
    <mergeCell ref="B48:K48"/>
    <mergeCell ref="B49:C49"/>
    <mergeCell ref="I49:K49"/>
    <mergeCell ref="B50:C50"/>
    <mergeCell ref="I50:K50"/>
    <mergeCell ref="B43:C43"/>
    <mergeCell ref="I43:K43"/>
    <mergeCell ref="B44:C44"/>
    <mergeCell ref="I44:K44"/>
    <mergeCell ref="B45:C45"/>
    <mergeCell ref="I45:K45"/>
    <mergeCell ref="B42:K42"/>
    <mergeCell ref="A34:A47"/>
    <mergeCell ref="B34:C35"/>
    <mergeCell ref="D34:K34"/>
    <mergeCell ref="I35:K35"/>
    <mergeCell ref="B36:K36"/>
    <mergeCell ref="B37:C37"/>
    <mergeCell ref="I37:K37"/>
    <mergeCell ref="B38:C38"/>
    <mergeCell ref="I38:K38"/>
    <mergeCell ref="B39:C39"/>
    <mergeCell ref="I39:K39"/>
    <mergeCell ref="B40:C40"/>
    <mergeCell ref="I40:K40"/>
    <mergeCell ref="B41:C41"/>
    <mergeCell ref="I41:K41"/>
    <mergeCell ref="A27:A33"/>
    <mergeCell ref="B27:C28"/>
    <mergeCell ref="D27:K27"/>
    <mergeCell ref="I28:K28"/>
    <mergeCell ref="B29:C29"/>
    <mergeCell ref="I29:K29"/>
    <mergeCell ref="B30:C30"/>
    <mergeCell ref="B33:C33"/>
    <mergeCell ref="I33:K33"/>
    <mergeCell ref="I30:K30"/>
    <mergeCell ref="B31:C31"/>
    <mergeCell ref="I31:K31"/>
    <mergeCell ref="B32:C32"/>
    <mergeCell ref="I32:K32"/>
    <mergeCell ref="B11:K11"/>
    <mergeCell ref="B12:K12"/>
    <mergeCell ref="B13:K13"/>
    <mergeCell ref="B14:K14"/>
    <mergeCell ref="B15:K15"/>
    <mergeCell ref="A16:A25"/>
    <mergeCell ref="B16:B17"/>
    <mergeCell ref="C16:C17"/>
    <mergeCell ref="D16:D17"/>
    <mergeCell ref="E16:K16"/>
    <mergeCell ref="K18:K25"/>
    <mergeCell ref="D19:D20"/>
    <mergeCell ref="D23:D25"/>
    <mergeCell ref="B10:K10"/>
    <mergeCell ref="I6:K6"/>
    <mergeCell ref="A7:K7"/>
    <mergeCell ref="B8:C8"/>
    <mergeCell ref="E8:K8"/>
    <mergeCell ref="B9:K9"/>
  </mergeCells>
  <pageMargins left="1.1811023622047245" right="0.39370078740157483" top="0.59055118110236227" bottom="0.78740157480314965" header="0.31496062992125984" footer="0.31496062992125984"/>
  <pageSetup paperSize="9" scale="50" orientation="landscape" r:id="rId1"/>
  <headerFooter differentOddEven="1" differentFirst="1">
    <oddHeader>&amp;C&amp;8 4</oddHeader>
    <evenHeader>&amp;C&amp;8 3</evenHeader>
    <firstHeader xml:space="preserve">&amp;C&amp;8&amp;[2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7"/>
  <sheetViews>
    <sheetView tabSelected="1" view="pageLayout" topLeftCell="E1" zoomScaleNormal="100" workbookViewId="0">
      <selection activeCell="Q4" sqref="Q4"/>
    </sheetView>
  </sheetViews>
  <sheetFormatPr defaultRowHeight="15.75" x14ac:dyDescent="0.25"/>
  <cols>
    <col min="1" max="1" width="14.42578125" style="1" customWidth="1"/>
    <col min="2" max="2" width="46.42578125" style="1" customWidth="1"/>
    <col min="3" max="3" width="25.140625" style="1" customWidth="1"/>
    <col min="4" max="4" width="23.28515625" style="1" customWidth="1"/>
    <col min="5" max="5" width="19.28515625" style="2" customWidth="1"/>
    <col min="6" max="8" width="16.28515625" style="2" customWidth="1"/>
    <col min="9" max="9" width="17.5703125" style="2" customWidth="1"/>
    <col min="10" max="10" width="17" style="34" customWidth="1"/>
    <col min="11" max="11" width="17.140625" style="34" customWidth="1"/>
    <col min="12" max="12" width="18.140625" style="34" customWidth="1"/>
    <col min="13" max="13" width="19.85546875" style="2" customWidth="1"/>
    <col min="14" max="14" width="18" style="1" customWidth="1"/>
    <col min="15" max="15" width="18.28515625" style="1" customWidth="1"/>
    <col min="16" max="16" width="18.85546875" style="1" customWidth="1"/>
    <col min="17" max="17" width="19.7109375" style="1" customWidth="1"/>
    <col min="18" max="18" width="9.140625" style="1" customWidth="1"/>
    <col min="19" max="16384" width="9.140625" style="1"/>
  </cols>
  <sheetData>
    <row r="1" spans="1:17" x14ac:dyDescent="0.25">
      <c r="Q1" s="3" t="s">
        <v>73</v>
      </c>
    </row>
    <row r="2" spans="1:17" x14ac:dyDescent="0.25">
      <c r="Q2" s="3" t="s">
        <v>1</v>
      </c>
    </row>
    <row r="3" spans="1:17" x14ac:dyDescent="0.25">
      <c r="Q3" s="3" t="s">
        <v>2</v>
      </c>
    </row>
    <row r="4" spans="1:17" x14ac:dyDescent="0.25">
      <c r="Q4" s="3" t="s">
        <v>156</v>
      </c>
    </row>
    <row r="6" spans="1:17" s="4" customFormat="1" x14ac:dyDescent="0.25">
      <c r="E6" s="5"/>
      <c r="F6" s="5"/>
      <c r="G6" s="5"/>
      <c r="H6" s="5"/>
      <c r="I6" s="5"/>
      <c r="J6" s="35"/>
      <c r="K6" s="35"/>
      <c r="L6" s="35"/>
      <c r="M6" s="36"/>
      <c r="N6" s="3"/>
      <c r="O6" s="3"/>
      <c r="P6" s="144" t="s">
        <v>74</v>
      </c>
      <c r="Q6" s="144"/>
    </row>
    <row r="7" spans="1:17" s="4" customFormat="1" x14ac:dyDescent="0.25">
      <c r="A7" s="145" t="s">
        <v>75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</row>
    <row r="8" spans="1:17" s="4" customFormat="1" x14ac:dyDescent="0.25">
      <c r="A8" s="146" t="s">
        <v>76</v>
      </c>
      <c r="B8" s="146" t="s">
        <v>77</v>
      </c>
      <c r="C8" s="146" t="s">
        <v>78</v>
      </c>
      <c r="D8" s="146" t="s">
        <v>59</v>
      </c>
      <c r="E8" s="146" t="s">
        <v>79</v>
      </c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</row>
    <row r="9" spans="1:17" s="4" customFormat="1" x14ac:dyDescent="0.25">
      <c r="A9" s="146"/>
      <c r="B9" s="146"/>
      <c r="C9" s="146"/>
      <c r="D9" s="146"/>
      <c r="E9" s="147" t="s">
        <v>63</v>
      </c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</row>
    <row r="10" spans="1:17" s="4" customFormat="1" x14ac:dyDescent="0.25">
      <c r="A10" s="146"/>
      <c r="B10" s="146"/>
      <c r="C10" s="146"/>
      <c r="D10" s="146"/>
      <c r="E10" s="147"/>
      <c r="F10" s="37">
        <v>2019</v>
      </c>
      <c r="G10" s="37">
        <v>2020</v>
      </c>
      <c r="H10" s="37">
        <v>2021</v>
      </c>
      <c r="I10" s="37">
        <v>2022</v>
      </c>
      <c r="J10" s="38">
        <v>2023</v>
      </c>
      <c r="K10" s="38">
        <v>2024</v>
      </c>
      <c r="L10" s="38">
        <v>2025</v>
      </c>
      <c r="M10" s="37">
        <v>2026</v>
      </c>
      <c r="N10" s="39">
        <v>2027</v>
      </c>
      <c r="O10" s="39">
        <v>2028</v>
      </c>
      <c r="P10" s="39">
        <v>2029</v>
      </c>
      <c r="Q10" s="39">
        <v>2030</v>
      </c>
    </row>
    <row r="11" spans="1:17" s="4" customFormat="1" x14ac:dyDescent="0.25">
      <c r="A11" s="39">
        <v>1</v>
      </c>
      <c r="B11" s="39">
        <v>2</v>
      </c>
      <c r="C11" s="39">
        <v>3</v>
      </c>
      <c r="D11" s="39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8">
        <v>10</v>
      </c>
      <c r="K11" s="38">
        <v>11</v>
      </c>
      <c r="L11" s="38">
        <v>12</v>
      </c>
      <c r="M11" s="37">
        <v>13</v>
      </c>
      <c r="N11" s="39">
        <v>14</v>
      </c>
      <c r="O11" s="39">
        <v>15</v>
      </c>
      <c r="P11" s="39">
        <v>16</v>
      </c>
      <c r="Q11" s="39">
        <v>17</v>
      </c>
    </row>
    <row r="12" spans="1:17" s="4" customFormat="1" x14ac:dyDescent="0.25">
      <c r="A12" s="163" t="s">
        <v>80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5"/>
    </row>
    <row r="13" spans="1:17" s="44" customFormat="1" x14ac:dyDescent="0.25">
      <c r="A13" s="166" t="s">
        <v>81</v>
      </c>
      <c r="B13" s="160" t="s">
        <v>82</v>
      </c>
      <c r="C13" s="167" t="s">
        <v>12</v>
      </c>
      <c r="D13" s="40" t="s">
        <v>83</v>
      </c>
      <c r="E13" s="41">
        <f>F13+G13+H13+I13+J13+K13+L13+Q13+M13+N13+O13+P13</f>
        <v>12134330</v>
      </c>
      <c r="F13" s="41">
        <f>F14+F15+F16+F17</f>
        <v>300000</v>
      </c>
      <c r="G13" s="41">
        <f t="shared" ref="G13:Q13" si="0">G14+G15+G16+G17</f>
        <v>672300</v>
      </c>
      <c r="H13" s="41">
        <f t="shared" si="0"/>
        <v>1209400</v>
      </c>
      <c r="I13" s="41">
        <f t="shared" si="0"/>
        <v>7692630</v>
      </c>
      <c r="J13" s="42">
        <f t="shared" si="0"/>
        <v>760000</v>
      </c>
      <c r="K13" s="42">
        <f t="shared" si="0"/>
        <v>300000</v>
      </c>
      <c r="L13" s="42">
        <f t="shared" si="0"/>
        <v>0</v>
      </c>
      <c r="M13" s="41">
        <f>M14+M15+M16+M17</f>
        <v>0</v>
      </c>
      <c r="N13" s="43">
        <f t="shared" si="0"/>
        <v>300000</v>
      </c>
      <c r="O13" s="43">
        <f t="shared" si="0"/>
        <v>300000</v>
      </c>
      <c r="P13" s="43">
        <f t="shared" si="0"/>
        <v>300000</v>
      </c>
      <c r="Q13" s="43">
        <f t="shared" si="0"/>
        <v>300000</v>
      </c>
    </row>
    <row r="14" spans="1:17" s="44" customFormat="1" x14ac:dyDescent="0.25">
      <c r="A14" s="166"/>
      <c r="B14" s="161"/>
      <c r="C14" s="167"/>
      <c r="D14" s="40" t="s">
        <v>64</v>
      </c>
      <c r="E14" s="41">
        <f t="shared" ref="E14:E17" si="1">F14+G14+H14+I14+J14+K14+L14+Q14+M14+N14+O14+P14</f>
        <v>5000000</v>
      </c>
      <c r="F14" s="45">
        <v>0</v>
      </c>
      <c r="G14" s="45">
        <v>0</v>
      </c>
      <c r="H14" s="45">
        <v>0</v>
      </c>
      <c r="I14" s="45">
        <v>5000000</v>
      </c>
      <c r="J14" s="46">
        <v>0</v>
      </c>
      <c r="K14" s="46">
        <v>0</v>
      </c>
      <c r="L14" s="46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</row>
    <row r="15" spans="1:17" s="44" customFormat="1" ht="31.5" x14ac:dyDescent="0.25">
      <c r="A15" s="166"/>
      <c r="B15" s="161"/>
      <c r="C15" s="167"/>
      <c r="D15" s="40" t="s">
        <v>65</v>
      </c>
      <c r="E15" s="41">
        <f t="shared" si="1"/>
        <v>3006400</v>
      </c>
      <c r="F15" s="45">
        <v>0</v>
      </c>
      <c r="G15" s="45">
        <v>147000</v>
      </c>
      <c r="H15" s="45">
        <v>599400</v>
      </c>
      <c r="I15" s="45">
        <v>2000000</v>
      </c>
      <c r="J15" s="46">
        <v>260000</v>
      </c>
      <c r="K15" s="46">
        <v>0</v>
      </c>
      <c r="L15" s="46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</row>
    <row r="16" spans="1:17" s="44" customFormat="1" x14ac:dyDescent="0.25">
      <c r="A16" s="166"/>
      <c r="B16" s="161"/>
      <c r="C16" s="167"/>
      <c r="D16" s="40" t="s">
        <v>66</v>
      </c>
      <c r="E16" s="41">
        <f t="shared" si="1"/>
        <v>4127930</v>
      </c>
      <c r="F16" s="45">
        <v>300000</v>
      </c>
      <c r="G16" s="45">
        <v>525300</v>
      </c>
      <c r="H16" s="45">
        <v>610000</v>
      </c>
      <c r="I16" s="45">
        <v>692630</v>
      </c>
      <c r="J16" s="46">
        <v>500000</v>
      </c>
      <c r="K16" s="46">
        <v>300000</v>
      </c>
      <c r="L16" s="46">
        <v>0</v>
      </c>
      <c r="M16" s="45">
        <v>0</v>
      </c>
      <c r="N16" s="45">
        <v>300000</v>
      </c>
      <c r="O16" s="45">
        <v>300000</v>
      </c>
      <c r="P16" s="45">
        <v>300000</v>
      </c>
      <c r="Q16" s="45">
        <v>300000</v>
      </c>
    </row>
    <row r="17" spans="1:17" s="44" customFormat="1" ht="31.5" x14ac:dyDescent="0.25">
      <c r="A17" s="166"/>
      <c r="B17" s="162"/>
      <c r="C17" s="167"/>
      <c r="D17" s="40" t="s">
        <v>67</v>
      </c>
      <c r="E17" s="41">
        <f t="shared" si="1"/>
        <v>0</v>
      </c>
      <c r="F17" s="45">
        <v>0</v>
      </c>
      <c r="G17" s="45">
        <v>0</v>
      </c>
      <c r="H17" s="45">
        <v>0</v>
      </c>
      <c r="I17" s="45">
        <v>0</v>
      </c>
      <c r="J17" s="46">
        <v>0</v>
      </c>
      <c r="K17" s="46">
        <v>0</v>
      </c>
      <c r="L17" s="46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</row>
    <row r="18" spans="1:17" s="44" customFormat="1" x14ac:dyDescent="0.25">
      <c r="A18" s="166" t="s">
        <v>84</v>
      </c>
      <c r="B18" s="168" t="s">
        <v>85</v>
      </c>
      <c r="C18" s="167" t="s">
        <v>12</v>
      </c>
      <c r="D18" s="40" t="s">
        <v>83</v>
      </c>
      <c r="E18" s="41">
        <f>F18+G18+H18+I18+J18+K18+L18+Q18+M18+N18+O18+P18</f>
        <v>194727449.01000002</v>
      </c>
      <c r="F18" s="45">
        <f>F19+F20+F21+F22</f>
        <v>15043318.15</v>
      </c>
      <c r="G18" s="45">
        <f t="shared" ref="G18:Q18" si="2">G19+G20+G21+G22</f>
        <v>16133029.67</v>
      </c>
      <c r="H18" s="45">
        <f t="shared" si="2"/>
        <v>15633007.59</v>
      </c>
      <c r="I18" s="45">
        <f t="shared" si="2"/>
        <v>16260186.99</v>
      </c>
      <c r="J18" s="46">
        <f>J19+J20+J21+J22</f>
        <v>19598010.989999998</v>
      </c>
      <c r="K18" s="46">
        <f>K19+K20+K21+K22</f>
        <v>19905460.300000001</v>
      </c>
      <c r="L18" s="46">
        <f>L19+L20+L21+L22</f>
        <v>15500000</v>
      </c>
      <c r="M18" s="45">
        <f>M19+M20+M21+M22</f>
        <v>15000000</v>
      </c>
      <c r="N18" s="45">
        <f t="shared" si="2"/>
        <v>15413608.83</v>
      </c>
      <c r="O18" s="45">
        <f t="shared" si="2"/>
        <v>15413608.83</v>
      </c>
      <c r="P18" s="45">
        <f t="shared" si="2"/>
        <v>15413608.83</v>
      </c>
      <c r="Q18" s="45">
        <f t="shared" si="2"/>
        <v>15413608.83</v>
      </c>
    </row>
    <row r="19" spans="1:17" s="44" customFormat="1" x14ac:dyDescent="0.25">
      <c r="A19" s="166"/>
      <c r="B19" s="168"/>
      <c r="C19" s="167"/>
      <c r="D19" s="40" t="s">
        <v>64</v>
      </c>
      <c r="E19" s="41">
        <f t="shared" ref="E19:E22" si="3">F19+G19+H19+I19+J19+K19+L19+Q19+M19+N19+O19+P19</f>
        <v>0</v>
      </c>
      <c r="F19" s="45">
        <v>0</v>
      </c>
      <c r="G19" s="45">
        <v>0</v>
      </c>
      <c r="H19" s="45">
        <v>0</v>
      </c>
      <c r="I19" s="45">
        <v>0</v>
      </c>
      <c r="J19" s="46">
        <v>0</v>
      </c>
      <c r="K19" s="46">
        <v>0</v>
      </c>
      <c r="L19" s="46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</row>
    <row r="20" spans="1:17" s="44" customFormat="1" ht="31.5" x14ac:dyDescent="0.25">
      <c r="A20" s="166"/>
      <c r="B20" s="168"/>
      <c r="C20" s="167"/>
      <c r="D20" s="40" t="s">
        <v>65</v>
      </c>
      <c r="E20" s="41">
        <f t="shared" si="3"/>
        <v>293940</v>
      </c>
      <c r="F20" s="45">
        <v>0</v>
      </c>
      <c r="G20" s="45">
        <v>293940</v>
      </c>
      <c r="H20" s="45">
        <v>0</v>
      </c>
      <c r="I20" s="45">
        <v>0</v>
      </c>
      <c r="J20" s="46">
        <v>0</v>
      </c>
      <c r="K20" s="46">
        <v>0</v>
      </c>
      <c r="L20" s="46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</row>
    <row r="21" spans="1:17" s="44" customFormat="1" x14ac:dyDescent="0.25">
      <c r="A21" s="166"/>
      <c r="B21" s="168"/>
      <c r="C21" s="167"/>
      <c r="D21" s="40" t="s">
        <v>66</v>
      </c>
      <c r="E21" s="41">
        <f t="shared" si="3"/>
        <v>194433509.01000002</v>
      </c>
      <c r="F21" s="45">
        <v>15043318.15</v>
      </c>
      <c r="G21" s="45">
        <f>16133029.67-293940</f>
        <v>15839089.67</v>
      </c>
      <c r="H21" s="45">
        <v>15633007.59</v>
      </c>
      <c r="I21" s="45">
        <v>16260186.99</v>
      </c>
      <c r="J21" s="46">
        <v>19598010.989999998</v>
      </c>
      <c r="K21" s="46">
        <f>19835460.3+70000</f>
        <v>19905460.300000001</v>
      </c>
      <c r="L21" s="46">
        <v>15500000</v>
      </c>
      <c r="M21" s="45">
        <v>15000000</v>
      </c>
      <c r="N21" s="45">
        <v>15413608.83</v>
      </c>
      <c r="O21" s="45">
        <v>15413608.83</v>
      </c>
      <c r="P21" s="45">
        <v>15413608.83</v>
      </c>
      <c r="Q21" s="45">
        <v>15413608.83</v>
      </c>
    </row>
    <row r="22" spans="1:17" s="44" customFormat="1" ht="31.5" x14ac:dyDescent="0.25">
      <c r="A22" s="166"/>
      <c r="B22" s="168"/>
      <c r="C22" s="167"/>
      <c r="D22" s="40" t="s">
        <v>67</v>
      </c>
      <c r="E22" s="41">
        <f t="shared" si="3"/>
        <v>0</v>
      </c>
      <c r="F22" s="45">
        <v>0</v>
      </c>
      <c r="G22" s="45">
        <v>0</v>
      </c>
      <c r="H22" s="45">
        <v>0</v>
      </c>
      <c r="I22" s="45">
        <v>0</v>
      </c>
      <c r="J22" s="46">
        <v>0</v>
      </c>
      <c r="K22" s="46">
        <v>0</v>
      </c>
      <c r="L22" s="46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</row>
    <row r="23" spans="1:17" s="44" customFormat="1" x14ac:dyDescent="0.25">
      <c r="A23" s="148"/>
      <c r="B23" s="151" t="s">
        <v>86</v>
      </c>
      <c r="C23" s="154"/>
      <c r="D23" s="40" t="s">
        <v>83</v>
      </c>
      <c r="E23" s="41">
        <f>F23+G23+H23+I23+J23+K23+L23+Q23+M23+N23+O23+P23</f>
        <v>206861779.01000005</v>
      </c>
      <c r="F23" s="41">
        <f>F24+F25+F26+F27</f>
        <v>15343318.15</v>
      </c>
      <c r="G23" s="41">
        <f t="shared" ref="G23:Q23" si="4">G24+G25+G26+G27</f>
        <v>16805329.670000002</v>
      </c>
      <c r="H23" s="41">
        <f t="shared" si="4"/>
        <v>16842407.59</v>
      </c>
      <c r="I23" s="41">
        <f t="shared" si="4"/>
        <v>23952816.990000002</v>
      </c>
      <c r="J23" s="42">
        <f t="shared" si="4"/>
        <v>20358010.989999998</v>
      </c>
      <c r="K23" s="42">
        <f>K24+K25+K26+K27</f>
        <v>20205460.300000001</v>
      </c>
      <c r="L23" s="42">
        <f>L24+L25+L26+L27</f>
        <v>15500000</v>
      </c>
      <c r="M23" s="41">
        <f>M24+M25+M26+M27</f>
        <v>15000000</v>
      </c>
      <c r="N23" s="43">
        <f t="shared" si="4"/>
        <v>15713608.83</v>
      </c>
      <c r="O23" s="43">
        <f t="shared" si="4"/>
        <v>15713608.83</v>
      </c>
      <c r="P23" s="43">
        <f t="shared" si="4"/>
        <v>15713608.83</v>
      </c>
      <c r="Q23" s="43">
        <f t="shared" si="4"/>
        <v>15713608.83</v>
      </c>
    </row>
    <row r="24" spans="1:17" s="44" customFormat="1" x14ac:dyDescent="0.25">
      <c r="A24" s="149"/>
      <c r="B24" s="152"/>
      <c r="C24" s="155"/>
      <c r="D24" s="40" t="s">
        <v>64</v>
      </c>
      <c r="E24" s="41">
        <f t="shared" ref="E24:E27" si="5">F24+G24+H24+I24+J24+K24+L24+Q24+M24+N24+O24+P24</f>
        <v>5000000</v>
      </c>
      <c r="F24" s="41">
        <f>F14+F19</f>
        <v>0</v>
      </c>
      <c r="G24" s="41">
        <f t="shared" ref="G24:Q24" si="6">G14+G19</f>
        <v>0</v>
      </c>
      <c r="H24" s="41">
        <f t="shared" si="6"/>
        <v>0</v>
      </c>
      <c r="I24" s="41">
        <f t="shared" si="6"/>
        <v>5000000</v>
      </c>
      <c r="J24" s="42">
        <f t="shared" si="6"/>
        <v>0</v>
      </c>
      <c r="K24" s="42">
        <f t="shared" si="6"/>
        <v>0</v>
      </c>
      <c r="L24" s="42">
        <f t="shared" si="6"/>
        <v>0</v>
      </c>
      <c r="M24" s="41">
        <f t="shared" si="6"/>
        <v>0</v>
      </c>
      <c r="N24" s="43">
        <f t="shared" si="6"/>
        <v>0</v>
      </c>
      <c r="O24" s="43">
        <f t="shared" si="6"/>
        <v>0</v>
      </c>
      <c r="P24" s="43">
        <f t="shared" si="6"/>
        <v>0</v>
      </c>
      <c r="Q24" s="43">
        <f t="shared" si="6"/>
        <v>0</v>
      </c>
    </row>
    <row r="25" spans="1:17" s="44" customFormat="1" ht="31.5" x14ac:dyDescent="0.25">
      <c r="A25" s="149"/>
      <c r="B25" s="152"/>
      <c r="C25" s="155"/>
      <c r="D25" s="40" t="s">
        <v>65</v>
      </c>
      <c r="E25" s="41">
        <f t="shared" si="5"/>
        <v>3300340</v>
      </c>
      <c r="F25" s="41">
        <f t="shared" ref="F25:Q27" si="7">F15+F20</f>
        <v>0</v>
      </c>
      <c r="G25" s="41">
        <f t="shared" si="7"/>
        <v>440940</v>
      </c>
      <c r="H25" s="41">
        <f t="shared" si="7"/>
        <v>599400</v>
      </c>
      <c r="I25" s="41">
        <f t="shared" si="7"/>
        <v>2000000</v>
      </c>
      <c r="J25" s="42">
        <f t="shared" si="7"/>
        <v>260000</v>
      </c>
      <c r="K25" s="42">
        <f t="shared" si="7"/>
        <v>0</v>
      </c>
      <c r="L25" s="42">
        <f t="shared" si="7"/>
        <v>0</v>
      </c>
      <c r="M25" s="41">
        <f t="shared" si="7"/>
        <v>0</v>
      </c>
      <c r="N25" s="43">
        <f t="shared" si="7"/>
        <v>0</v>
      </c>
      <c r="O25" s="43">
        <f t="shared" si="7"/>
        <v>0</v>
      </c>
      <c r="P25" s="43">
        <f t="shared" si="7"/>
        <v>0</v>
      </c>
      <c r="Q25" s="43">
        <f t="shared" si="7"/>
        <v>0</v>
      </c>
    </row>
    <row r="26" spans="1:17" s="44" customFormat="1" x14ac:dyDescent="0.25">
      <c r="A26" s="149"/>
      <c r="B26" s="152"/>
      <c r="C26" s="155"/>
      <c r="D26" s="40" t="s">
        <v>66</v>
      </c>
      <c r="E26" s="41">
        <f t="shared" si="5"/>
        <v>198561439.01000005</v>
      </c>
      <c r="F26" s="41">
        <f t="shared" si="7"/>
        <v>15343318.15</v>
      </c>
      <c r="G26" s="41">
        <f t="shared" si="7"/>
        <v>16364389.67</v>
      </c>
      <c r="H26" s="41">
        <f t="shared" si="7"/>
        <v>16243007.59</v>
      </c>
      <c r="I26" s="41">
        <f t="shared" si="7"/>
        <v>16952816.990000002</v>
      </c>
      <c r="J26" s="42">
        <f t="shared" si="7"/>
        <v>20098010.989999998</v>
      </c>
      <c r="K26" s="42">
        <f>K16+K21</f>
        <v>20205460.300000001</v>
      </c>
      <c r="L26" s="42">
        <f>L16+L21</f>
        <v>15500000</v>
      </c>
      <c r="M26" s="41">
        <f>M16+M21</f>
        <v>15000000</v>
      </c>
      <c r="N26" s="43">
        <f t="shared" si="7"/>
        <v>15713608.83</v>
      </c>
      <c r="O26" s="43">
        <f t="shared" si="7"/>
        <v>15713608.83</v>
      </c>
      <c r="P26" s="43">
        <f t="shared" si="7"/>
        <v>15713608.83</v>
      </c>
      <c r="Q26" s="43">
        <f t="shared" si="7"/>
        <v>15713608.83</v>
      </c>
    </row>
    <row r="27" spans="1:17" s="44" customFormat="1" ht="31.5" x14ac:dyDescent="0.25">
      <c r="A27" s="150"/>
      <c r="B27" s="153"/>
      <c r="C27" s="156"/>
      <c r="D27" s="40" t="s">
        <v>67</v>
      </c>
      <c r="E27" s="41">
        <f t="shared" si="5"/>
        <v>0</v>
      </c>
      <c r="F27" s="41">
        <f t="shared" si="7"/>
        <v>0</v>
      </c>
      <c r="G27" s="41">
        <f t="shared" si="7"/>
        <v>0</v>
      </c>
      <c r="H27" s="41">
        <f t="shared" si="7"/>
        <v>0</v>
      </c>
      <c r="I27" s="41">
        <f t="shared" si="7"/>
        <v>0</v>
      </c>
      <c r="J27" s="42">
        <f t="shared" si="7"/>
        <v>0</v>
      </c>
      <c r="K27" s="42">
        <f t="shared" si="7"/>
        <v>0</v>
      </c>
      <c r="L27" s="42">
        <f t="shared" si="7"/>
        <v>0</v>
      </c>
      <c r="M27" s="41">
        <f t="shared" si="7"/>
        <v>0</v>
      </c>
      <c r="N27" s="43">
        <f t="shared" si="7"/>
        <v>0</v>
      </c>
      <c r="O27" s="43">
        <f t="shared" si="7"/>
        <v>0</v>
      </c>
      <c r="P27" s="43">
        <f t="shared" si="7"/>
        <v>0</v>
      </c>
      <c r="Q27" s="43">
        <f t="shared" si="7"/>
        <v>0</v>
      </c>
    </row>
    <row r="28" spans="1:17" s="44" customFormat="1" x14ac:dyDescent="0.25">
      <c r="A28" s="157" t="s">
        <v>87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9"/>
    </row>
    <row r="29" spans="1:17" s="44" customFormat="1" x14ac:dyDescent="0.25">
      <c r="A29" s="148" t="s">
        <v>88</v>
      </c>
      <c r="B29" s="160" t="s">
        <v>89</v>
      </c>
      <c r="C29" s="154" t="s">
        <v>12</v>
      </c>
      <c r="D29" s="40" t="s">
        <v>83</v>
      </c>
      <c r="E29" s="45">
        <f t="shared" ref="E29:E43" si="8">SUM(F29:Q29)</f>
        <v>9371061.2199999988</v>
      </c>
      <c r="F29" s="45">
        <f>F30+F31+F32+F33</f>
        <v>400000</v>
      </c>
      <c r="G29" s="45">
        <f t="shared" ref="G29:Q29" si="9">G30+G31+G32+G33</f>
        <v>610000</v>
      </c>
      <c r="H29" s="45">
        <f t="shared" si="9"/>
        <v>252000</v>
      </c>
      <c r="I29" s="45">
        <f t="shared" si="9"/>
        <v>236000</v>
      </c>
      <c r="J29" s="46">
        <f t="shared" si="9"/>
        <v>5673061.2199999997</v>
      </c>
      <c r="K29" s="46">
        <f>K30+K31+K32+K33</f>
        <v>200000</v>
      </c>
      <c r="L29" s="46">
        <f t="shared" si="9"/>
        <v>0</v>
      </c>
      <c r="M29" s="45">
        <f>M30+M31+M32+M33</f>
        <v>0</v>
      </c>
      <c r="N29" s="45">
        <f t="shared" si="9"/>
        <v>500000</v>
      </c>
      <c r="O29" s="45">
        <f t="shared" si="9"/>
        <v>500000</v>
      </c>
      <c r="P29" s="45">
        <f t="shared" si="9"/>
        <v>500000</v>
      </c>
      <c r="Q29" s="45">
        <f t="shared" si="9"/>
        <v>500000</v>
      </c>
    </row>
    <row r="30" spans="1:17" s="44" customFormat="1" x14ac:dyDescent="0.25">
      <c r="A30" s="149"/>
      <c r="B30" s="161"/>
      <c r="C30" s="155"/>
      <c r="D30" s="40" t="s">
        <v>64</v>
      </c>
      <c r="E30" s="45">
        <f t="shared" si="8"/>
        <v>2110914.5600000001</v>
      </c>
      <c r="F30" s="45">
        <v>0</v>
      </c>
      <c r="G30" s="45">
        <v>0</v>
      </c>
      <c r="H30" s="45">
        <v>0</v>
      </c>
      <c r="I30" s="45">
        <v>0</v>
      </c>
      <c r="J30" s="46">
        <v>2110914.5600000001</v>
      </c>
      <c r="K30" s="46">
        <v>0</v>
      </c>
      <c r="L30" s="46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</row>
    <row r="31" spans="1:17" s="44" customFormat="1" ht="31.5" x14ac:dyDescent="0.25">
      <c r="A31" s="149"/>
      <c r="B31" s="161"/>
      <c r="C31" s="155"/>
      <c r="D31" s="40" t="s">
        <v>65</v>
      </c>
      <c r="E31" s="45">
        <f t="shared" si="8"/>
        <v>3411685.44</v>
      </c>
      <c r="F31" s="45">
        <v>0</v>
      </c>
      <c r="G31" s="45">
        <v>110000</v>
      </c>
      <c r="H31" s="45">
        <v>0</v>
      </c>
      <c r="I31" s="45">
        <v>0</v>
      </c>
      <c r="J31" s="46">
        <v>3301685.44</v>
      </c>
      <c r="K31" s="46">
        <v>0</v>
      </c>
      <c r="L31" s="46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</row>
    <row r="32" spans="1:17" s="44" customFormat="1" x14ac:dyDescent="0.25">
      <c r="A32" s="149"/>
      <c r="B32" s="161"/>
      <c r="C32" s="155"/>
      <c r="D32" s="40" t="s">
        <v>66</v>
      </c>
      <c r="E32" s="45">
        <f t="shared" si="8"/>
        <v>3848461.2199999997</v>
      </c>
      <c r="F32" s="45">
        <v>400000</v>
      </c>
      <c r="G32" s="45">
        <v>500000</v>
      </c>
      <c r="H32" s="45">
        <v>252000</v>
      </c>
      <c r="I32" s="45">
        <v>236000</v>
      </c>
      <c r="J32" s="46">
        <v>260461.22</v>
      </c>
      <c r="K32" s="46">
        <v>200000</v>
      </c>
      <c r="L32" s="46">
        <v>0</v>
      </c>
      <c r="M32" s="45">
        <v>0</v>
      </c>
      <c r="N32" s="45">
        <v>500000</v>
      </c>
      <c r="O32" s="45">
        <v>500000</v>
      </c>
      <c r="P32" s="45">
        <v>500000</v>
      </c>
      <c r="Q32" s="45">
        <v>500000</v>
      </c>
    </row>
    <row r="33" spans="1:17" s="44" customFormat="1" ht="31.5" x14ac:dyDescent="0.25">
      <c r="A33" s="150"/>
      <c r="B33" s="162"/>
      <c r="C33" s="156"/>
      <c r="D33" s="40" t="s">
        <v>67</v>
      </c>
      <c r="E33" s="45">
        <f t="shared" si="8"/>
        <v>0</v>
      </c>
      <c r="F33" s="45">
        <v>0</v>
      </c>
      <c r="G33" s="45">
        <v>0</v>
      </c>
      <c r="H33" s="45">
        <v>0</v>
      </c>
      <c r="I33" s="45">
        <v>0</v>
      </c>
      <c r="J33" s="46">
        <v>0</v>
      </c>
      <c r="K33" s="46">
        <v>0</v>
      </c>
      <c r="L33" s="46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</row>
    <row r="34" spans="1:17" s="44" customFormat="1" x14ac:dyDescent="0.25">
      <c r="A34" s="148" t="s">
        <v>90</v>
      </c>
      <c r="B34" s="160" t="s">
        <v>91</v>
      </c>
      <c r="C34" s="154" t="s">
        <v>12</v>
      </c>
      <c r="D34" s="40" t="s">
        <v>83</v>
      </c>
      <c r="E34" s="45">
        <f t="shared" si="8"/>
        <v>777102264.33999979</v>
      </c>
      <c r="F34" s="45">
        <f>F35+F36+F37+F38</f>
        <v>57773755.969999999</v>
      </c>
      <c r="G34" s="45">
        <f t="shared" ref="G34:Q34" si="10">G35+G36+G37+G38</f>
        <v>65433333.670000002</v>
      </c>
      <c r="H34" s="45">
        <f t="shared" si="10"/>
        <v>65421150.789999999</v>
      </c>
      <c r="I34" s="45">
        <f t="shared" si="10"/>
        <v>71690828.390000001</v>
      </c>
      <c r="J34" s="46">
        <f>J35+J36+J37+J38</f>
        <v>71264084.689999998</v>
      </c>
      <c r="K34" s="46">
        <f>K35+K36+K37+K38</f>
        <v>73241406.780000001</v>
      </c>
      <c r="L34" s="46">
        <f>L35+L36+L37+L38</f>
        <v>69105416.939999998</v>
      </c>
      <c r="M34" s="45">
        <f>M35+M36+M37+M38</f>
        <v>67674907.469999999</v>
      </c>
      <c r="N34" s="45">
        <f t="shared" si="10"/>
        <v>58874344.909999996</v>
      </c>
      <c r="O34" s="45">
        <f t="shared" si="10"/>
        <v>58874344.909999996</v>
      </c>
      <c r="P34" s="45">
        <f t="shared" si="10"/>
        <v>58874344.909999996</v>
      </c>
      <c r="Q34" s="45">
        <f t="shared" si="10"/>
        <v>58874344.909999996</v>
      </c>
    </row>
    <row r="35" spans="1:17" s="44" customFormat="1" x14ac:dyDescent="0.25">
      <c r="A35" s="149"/>
      <c r="B35" s="161"/>
      <c r="C35" s="155"/>
      <c r="D35" s="40" t="s">
        <v>64</v>
      </c>
      <c r="E35" s="45">
        <f t="shared" si="8"/>
        <v>0</v>
      </c>
      <c r="F35" s="45">
        <v>0</v>
      </c>
      <c r="G35" s="45">
        <v>0</v>
      </c>
      <c r="H35" s="45">
        <v>0</v>
      </c>
      <c r="I35" s="45">
        <v>0</v>
      </c>
      <c r="J35" s="46">
        <v>0</v>
      </c>
      <c r="K35" s="46">
        <v>0</v>
      </c>
      <c r="L35" s="46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</row>
    <row r="36" spans="1:17" s="44" customFormat="1" ht="31.5" x14ac:dyDescent="0.25">
      <c r="A36" s="149"/>
      <c r="B36" s="161"/>
      <c r="C36" s="155"/>
      <c r="D36" s="40" t="s">
        <v>65</v>
      </c>
      <c r="E36" s="45">
        <f t="shared" si="8"/>
        <v>1154344.3600000001</v>
      </c>
      <c r="F36" s="45">
        <v>0</v>
      </c>
      <c r="G36" s="45">
        <v>1154344.3600000001</v>
      </c>
      <c r="H36" s="45">
        <v>0</v>
      </c>
      <c r="I36" s="45">
        <v>0</v>
      </c>
      <c r="J36" s="46">
        <v>0</v>
      </c>
      <c r="K36" s="46">
        <v>0</v>
      </c>
      <c r="L36" s="46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</row>
    <row r="37" spans="1:17" s="44" customFormat="1" x14ac:dyDescent="0.25">
      <c r="A37" s="149"/>
      <c r="B37" s="161"/>
      <c r="C37" s="155"/>
      <c r="D37" s="40" t="s">
        <v>66</v>
      </c>
      <c r="E37" s="45">
        <f>SUM(F37:Q37)</f>
        <v>775947919.97999978</v>
      </c>
      <c r="F37" s="45">
        <v>57773755.969999999</v>
      </c>
      <c r="G37" s="45">
        <v>64278989.310000002</v>
      </c>
      <c r="H37" s="45">
        <v>65421150.789999999</v>
      </c>
      <c r="I37" s="45">
        <v>71690828.390000001</v>
      </c>
      <c r="J37" s="46">
        <v>71264084.689999998</v>
      </c>
      <c r="K37" s="46">
        <f>72884994.78+356412</f>
        <v>73241406.780000001</v>
      </c>
      <c r="L37" s="46">
        <v>69105416.939999998</v>
      </c>
      <c r="M37" s="45">
        <v>67674907.469999999</v>
      </c>
      <c r="N37" s="45">
        <v>58874344.909999996</v>
      </c>
      <c r="O37" s="45">
        <v>58874344.909999996</v>
      </c>
      <c r="P37" s="45">
        <v>58874344.909999996</v>
      </c>
      <c r="Q37" s="45">
        <v>58874344.909999996</v>
      </c>
    </row>
    <row r="38" spans="1:17" s="44" customFormat="1" ht="31.5" x14ac:dyDescent="0.25">
      <c r="A38" s="150"/>
      <c r="B38" s="162"/>
      <c r="C38" s="156"/>
      <c r="D38" s="40" t="s">
        <v>67</v>
      </c>
      <c r="E38" s="45">
        <f t="shared" si="8"/>
        <v>0</v>
      </c>
      <c r="F38" s="45">
        <v>0</v>
      </c>
      <c r="G38" s="45">
        <v>0</v>
      </c>
      <c r="H38" s="45">
        <v>0</v>
      </c>
      <c r="I38" s="45">
        <v>0</v>
      </c>
      <c r="J38" s="46">
        <v>0</v>
      </c>
      <c r="K38" s="46">
        <v>0</v>
      </c>
      <c r="L38" s="46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</row>
    <row r="39" spans="1:17" s="44" customFormat="1" x14ac:dyDescent="0.25">
      <c r="A39" s="148"/>
      <c r="B39" s="151" t="s">
        <v>92</v>
      </c>
      <c r="C39" s="154"/>
      <c r="D39" s="40" t="s">
        <v>83</v>
      </c>
      <c r="E39" s="45">
        <f t="shared" si="8"/>
        <v>786473325.55999982</v>
      </c>
      <c r="F39" s="45">
        <f>F40+F41+F42+F43</f>
        <v>58173755.969999999</v>
      </c>
      <c r="G39" s="45">
        <f t="shared" ref="G39:Q39" si="11">G40+G41+G42+G43</f>
        <v>66043333.670000002</v>
      </c>
      <c r="H39" s="45">
        <f t="shared" si="11"/>
        <v>65673150.789999999</v>
      </c>
      <c r="I39" s="45">
        <f t="shared" si="11"/>
        <v>71926828.390000001</v>
      </c>
      <c r="J39" s="46">
        <f t="shared" si="11"/>
        <v>76937145.909999996</v>
      </c>
      <c r="K39" s="46">
        <f>K40+K41+K42+K43</f>
        <v>73441406.780000001</v>
      </c>
      <c r="L39" s="46">
        <f>L40+L41+L42+L43</f>
        <v>69105416.939999998</v>
      </c>
      <c r="M39" s="45">
        <f>M40+M41+M42+M43</f>
        <v>67674907.469999999</v>
      </c>
      <c r="N39" s="45">
        <f t="shared" si="11"/>
        <v>59374344.909999996</v>
      </c>
      <c r="O39" s="45">
        <f t="shared" si="11"/>
        <v>59374344.909999996</v>
      </c>
      <c r="P39" s="45">
        <f t="shared" si="11"/>
        <v>59374344.909999996</v>
      </c>
      <c r="Q39" s="45">
        <f t="shared" si="11"/>
        <v>59374344.909999996</v>
      </c>
    </row>
    <row r="40" spans="1:17" s="44" customFormat="1" x14ac:dyDescent="0.25">
      <c r="A40" s="149"/>
      <c r="B40" s="152"/>
      <c r="C40" s="155"/>
      <c r="D40" s="40" t="s">
        <v>64</v>
      </c>
      <c r="E40" s="45">
        <f t="shared" si="8"/>
        <v>2110914.5600000001</v>
      </c>
      <c r="F40" s="45">
        <f t="shared" ref="F40:Q43" si="12">F30+F35</f>
        <v>0</v>
      </c>
      <c r="G40" s="45">
        <f t="shared" si="12"/>
        <v>0</v>
      </c>
      <c r="H40" s="45">
        <f t="shared" si="12"/>
        <v>0</v>
      </c>
      <c r="I40" s="45">
        <f t="shared" si="12"/>
        <v>0</v>
      </c>
      <c r="J40" s="46">
        <f t="shared" si="12"/>
        <v>2110914.5600000001</v>
      </c>
      <c r="K40" s="46">
        <f t="shared" si="12"/>
        <v>0</v>
      </c>
      <c r="L40" s="46">
        <f t="shared" si="12"/>
        <v>0</v>
      </c>
      <c r="M40" s="45">
        <f t="shared" si="12"/>
        <v>0</v>
      </c>
      <c r="N40" s="45">
        <f t="shared" si="12"/>
        <v>0</v>
      </c>
      <c r="O40" s="45">
        <f t="shared" si="12"/>
        <v>0</v>
      </c>
      <c r="P40" s="45">
        <f t="shared" si="12"/>
        <v>0</v>
      </c>
      <c r="Q40" s="45">
        <f t="shared" si="12"/>
        <v>0</v>
      </c>
    </row>
    <row r="41" spans="1:17" s="44" customFormat="1" ht="31.5" x14ac:dyDescent="0.25">
      <c r="A41" s="149"/>
      <c r="B41" s="152"/>
      <c r="C41" s="155"/>
      <c r="D41" s="40" t="s">
        <v>65</v>
      </c>
      <c r="E41" s="45">
        <f t="shared" si="8"/>
        <v>4566029.8</v>
      </c>
      <c r="F41" s="45">
        <f t="shared" si="12"/>
        <v>0</v>
      </c>
      <c r="G41" s="45">
        <f t="shared" si="12"/>
        <v>1264344.3600000001</v>
      </c>
      <c r="H41" s="45">
        <f t="shared" si="12"/>
        <v>0</v>
      </c>
      <c r="I41" s="45">
        <f t="shared" si="12"/>
        <v>0</v>
      </c>
      <c r="J41" s="46">
        <f t="shared" si="12"/>
        <v>3301685.44</v>
      </c>
      <c r="K41" s="46">
        <f t="shared" si="12"/>
        <v>0</v>
      </c>
      <c r="L41" s="46">
        <f t="shared" si="12"/>
        <v>0</v>
      </c>
      <c r="M41" s="45">
        <f t="shared" si="12"/>
        <v>0</v>
      </c>
      <c r="N41" s="45">
        <f t="shared" si="12"/>
        <v>0</v>
      </c>
      <c r="O41" s="45">
        <f t="shared" si="12"/>
        <v>0</v>
      </c>
      <c r="P41" s="45">
        <f t="shared" si="12"/>
        <v>0</v>
      </c>
      <c r="Q41" s="45">
        <f t="shared" si="12"/>
        <v>0</v>
      </c>
    </row>
    <row r="42" spans="1:17" s="44" customFormat="1" x14ac:dyDescent="0.25">
      <c r="A42" s="149"/>
      <c r="B42" s="152"/>
      <c r="C42" s="155"/>
      <c r="D42" s="40" t="s">
        <v>66</v>
      </c>
      <c r="E42" s="45">
        <f t="shared" si="8"/>
        <v>779796381.19999981</v>
      </c>
      <c r="F42" s="45">
        <f t="shared" si="12"/>
        <v>58173755.969999999</v>
      </c>
      <c r="G42" s="45">
        <f t="shared" si="12"/>
        <v>64778989.310000002</v>
      </c>
      <c r="H42" s="45">
        <f t="shared" si="12"/>
        <v>65673150.789999999</v>
      </c>
      <c r="I42" s="45">
        <f t="shared" si="12"/>
        <v>71926828.390000001</v>
      </c>
      <c r="J42" s="46">
        <f t="shared" si="12"/>
        <v>71524545.909999996</v>
      </c>
      <c r="K42" s="46">
        <f>K32+K37</f>
        <v>73441406.780000001</v>
      </c>
      <c r="L42" s="46">
        <f>L32+L37</f>
        <v>69105416.939999998</v>
      </c>
      <c r="M42" s="45">
        <f>M32+M37</f>
        <v>67674907.469999999</v>
      </c>
      <c r="N42" s="45">
        <f t="shared" si="12"/>
        <v>59374344.909999996</v>
      </c>
      <c r="O42" s="45">
        <f t="shared" si="12"/>
        <v>59374344.909999996</v>
      </c>
      <c r="P42" s="45">
        <f t="shared" si="12"/>
        <v>59374344.909999996</v>
      </c>
      <c r="Q42" s="45">
        <f t="shared" si="12"/>
        <v>59374344.909999996</v>
      </c>
    </row>
    <row r="43" spans="1:17" s="44" customFormat="1" ht="31.5" x14ac:dyDescent="0.25">
      <c r="A43" s="150"/>
      <c r="B43" s="153"/>
      <c r="C43" s="156"/>
      <c r="D43" s="40" t="s">
        <v>67</v>
      </c>
      <c r="E43" s="45">
        <f t="shared" si="8"/>
        <v>0</v>
      </c>
      <c r="F43" s="45">
        <f t="shared" si="12"/>
        <v>0</v>
      </c>
      <c r="G43" s="45">
        <f t="shared" si="12"/>
        <v>0</v>
      </c>
      <c r="H43" s="45">
        <f t="shared" si="12"/>
        <v>0</v>
      </c>
      <c r="I43" s="45">
        <f t="shared" si="12"/>
        <v>0</v>
      </c>
      <c r="J43" s="46">
        <f t="shared" si="12"/>
        <v>0</v>
      </c>
      <c r="K43" s="46">
        <f t="shared" si="12"/>
        <v>0</v>
      </c>
      <c r="L43" s="46">
        <f t="shared" si="12"/>
        <v>0</v>
      </c>
      <c r="M43" s="45">
        <f t="shared" si="12"/>
        <v>0</v>
      </c>
      <c r="N43" s="45">
        <f t="shared" si="12"/>
        <v>0</v>
      </c>
      <c r="O43" s="45">
        <f t="shared" si="12"/>
        <v>0</v>
      </c>
      <c r="P43" s="45">
        <f t="shared" si="12"/>
        <v>0</v>
      </c>
      <c r="Q43" s="45">
        <f t="shared" si="12"/>
        <v>0</v>
      </c>
    </row>
    <row r="44" spans="1:17" s="44" customFormat="1" x14ac:dyDescent="0.25">
      <c r="A44" s="157" t="s">
        <v>93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9"/>
    </row>
    <row r="45" spans="1:17" s="44" customFormat="1" ht="15.75" customHeight="1" x14ac:dyDescent="0.25">
      <c r="A45" s="148" t="s">
        <v>94</v>
      </c>
      <c r="B45" s="160" t="s">
        <v>95</v>
      </c>
      <c r="C45" s="154" t="s">
        <v>12</v>
      </c>
      <c r="D45" s="40" t="s">
        <v>83</v>
      </c>
      <c r="E45" s="45">
        <f t="shared" ref="E45:E59" si="13">SUM(F45:Q45)</f>
        <v>23390830</v>
      </c>
      <c r="F45" s="45">
        <f>F46+F47+F48+F49</f>
        <v>3209330</v>
      </c>
      <c r="G45" s="45">
        <f t="shared" ref="G45:Q45" si="14">G46+G47+G48+G49</f>
        <v>3823500</v>
      </c>
      <c r="H45" s="45">
        <f t="shared" si="14"/>
        <v>1156000</v>
      </c>
      <c r="I45" s="45">
        <f t="shared" si="14"/>
        <v>7352000</v>
      </c>
      <c r="J45" s="46">
        <f t="shared" si="14"/>
        <v>2400000</v>
      </c>
      <c r="K45" s="46">
        <f>K46+K47+K48+K49</f>
        <v>1650000</v>
      </c>
      <c r="L45" s="46">
        <f t="shared" si="14"/>
        <v>0</v>
      </c>
      <c r="M45" s="45">
        <v>0</v>
      </c>
      <c r="N45" s="45">
        <f t="shared" si="14"/>
        <v>950000</v>
      </c>
      <c r="O45" s="45">
        <f t="shared" si="14"/>
        <v>950000</v>
      </c>
      <c r="P45" s="45">
        <f t="shared" si="14"/>
        <v>950000</v>
      </c>
      <c r="Q45" s="45">
        <f t="shared" si="14"/>
        <v>950000</v>
      </c>
    </row>
    <row r="46" spans="1:17" s="44" customFormat="1" x14ac:dyDescent="0.25">
      <c r="A46" s="149"/>
      <c r="B46" s="161"/>
      <c r="C46" s="155"/>
      <c r="D46" s="40" t="s">
        <v>64</v>
      </c>
      <c r="E46" s="45">
        <f t="shared" si="13"/>
        <v>0</v>
      </c>
      <c r="F46" s="45">
        <v>0</v>
      </c>
      <c r="G46" s="45">
        <v>0</v>
      </c>
      <c r="H46" s="45">
        <v>0</v>
      </c>
      <c r="I46" s="45">
        <v>0</v>
      </c>
      <c r="J46" s="46">
        <v>0</v>
      </c>
      <c r="K46" s="46">
        <v>0</v>
      </c>
      <c r="L46" s="46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</row>
    <row r="47" spans="1:17" s="44" customFormat="1" ht="31.5" x14ac:dyDescent="0.25">
      <c r="A47" s="149"/>
      <c r="B47" s="161"/>
      <c r="C47" s="155"/>
      <c r="D47" s="40" t="s">
        <v>65</v>
      </c>
      <c r="E47" s="45">
        <f t="shared" si="13"/>
        <v>3200000</v>
      </c>
      <c r="F47" s="45">
        <v>400000</v>
      </c>
      <c r="G47" s="45">
        <v>2400000</v>
      </c>
      <c r="H47" s="45">
        <v>400000</v>
      </c>
      <c r="I47" s="45">
        <v>0</v>
      </c>
      <c r="J47" s="46">
        <v>0</v>
      </c>
      <c r="K47" s="46">
        <v>0</v>
      </c>
      <c r="L47" s="46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</row>
    <row r="48" spans="1:17" s="44" customFormat="1" x14ac:dyDescent="0.25">
      <c r="A48" s="149"/>
      <c r="B48" s="161"/>
      <c r="C48" s="155"/>
      <c r="D48" s="40" t="s">
        <v>66</v>
      </c>
      <c r="E48" s="45">
        <f t="shared" si="13"/>
        <v>20190830</v>
      </c>
      <c r="F48" s="45">
        <v>2809330</v>
      </c>
      <c r="G48" s="45">
        <v>1423500</v>
      </c>
      <c r="H48" s="45">
        <v>756000</v>
      </c>
      <c r="I48" s="45">
        <v>7352000</v>
      </c>
      <c r="J48" s="46">
        <v>2400000</v>
      </c>
      <c r="K48" s="46">
        <v>1650000</v>
      </c>
      <c r="L48" s="46">
        <v>0</v>
      </c>
      <c r="M48" s="45">
        <v>0</v>
      </c>
      <c r="N48" s="45">
        <v>950000</v>
      </c>
      <c r="O48" s="45">
        <v>950000</v>
      </c>
      <c r="P48" s="45">
        <v>950000</v>
      </c>
      <c r="Q48" s="45">
        <v>950000</v>
      </c>
    </row>
    <row r="49" spans="1:21" s="44" customFormat="1" ht="31.5" x14ac:dyDescent="0.25">
      <c r="A49" s="150"/>
      <c r="B49" s="162"/>
      <c r="C49" s="156"/>
      <c r="D49" s="40" t="s">
        <v>67</v>
      </c>
      <c r="E49" s="45">
        <f t="shared" si="13"/>
        <v>0</v>
      </c>
      <c r="F49" s="45">
        <v>0</v>
      </c>
      <c r="G49" s="45">
        <v>0</v>
      </c>
      <c r="H49" s="45">
        <v>0</v>
      </c>
      <c r="I49" s="45">
        <v>0</v>
      </c>
      <c r="J49" s="46">
        <v>0</v>
      </c>
      <c r="K49" s="46">
        <v>0</v>
      </c>
      <c r="L49" s="46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</row>
    <row r="50" spans="1:21" s="44" customFormat="1" ht="15.75" customHeight="1" x14ac:dyDescent="0.25">
      <c r="A50" s="148" t="s">
        <v>96</v>
      </c>
      <c r="B50" s="160" t="s">
        <v>91</v>
      </c>
      <c r="C50" s="154" t="s">
        <v>12</v>
      </c>
      <c r="D50" s="40" t="s">
        <v>83</v>
      </c>
      <c r="E50" s="45">
        <f t="shared" si="13"/>
        <v>407911728.55000001</v>
      </c>
      <c r="F50" s="45">
        <f>F51+F52+F53+F54</f>
        <v>30170407.989999998</v>
      </c>
      <c r="G50" s="45">
        <f t="shared" ref="G50:Q50" si="15">G51+G52+G53+G54</f>
        <v>29337201.84</v>
      </c>
      <c r="H50" s="45">
        <f t="shared" si="15"/>
        <v>32488619.489999998</v>
      </c>
      <c r="I50" s="45">
        <f t="shared" si="15"/>
        <v>35039555.509999998</v>
      </c>
      <c r="J50" s="46">
        <f>J51+J52+J53+J54</f>
        <v>36753375.329999998</v>
      </c>
      <c r="K50" s="46">
        <f>K51+K52+K53+K54</f>
        <v>36207781.670000002</v>
      </c>
      <c r="L50" s="46">
        <f>L51+L52+L53+L54</f>
        <v>33000000</v>
      </c>
      <c r="M50" s="45">
        <f>M51+M52+M53+M54</f>
        <v>32000000</v>
      </c>
      <c r="N50" s="45">
        <f t="shared" si="15"/>
        <v>35728696.68</v>
      </c>
      <c r="O50" s="45">
        <f t="shared" si="15"/>
        <v>35728696.68</v>
      </c>
      <c r="P50" s="45">
        <f t="shared" si="15"/>
        <v>35728696.68</v>
      </c>
      <c r="Q50" s="45">
        <f t="shared" si="15"/>
        <v>35728696.68</v>
      </c>
    </row>
    <row r="51" spans="1:21" s="44" customFormat="1" x14ac:dyDescent="0.25">
      <c r="A51" s="149"/>
      <c r="B51" s="161"/>
      <c r="C51" s="155"/>
      <c r="D51" s="40" t="s">
        <v>64</v>
      </c>
      <c r="E51" s="45">
        <f t="shared" si="13"/>
        <v>0</v>
      </c>
      <c r="F51" s="45">
        <v>0</v>
      </c>
      <c r="G51" s="45">
        <v>0</v>
      </c>
      <c r="H51" s="45">
        <v>0</v>
      </c>
      <c r="I51" s="45">
        <v>0</v>
      </c>
      <c r="J51" s="46">
        <v>0</v>
      </c>
      <c r="K51" s="46">
        <v>0</v>
      </c>
      <c r="L51" s="46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</row>
    <row r="52" spans="1:21" s="44" customFormat="1" ht="31.5" x14ac:dyDescent="0.25">
      <c r="A52" s="149"/>
      <c r="B52" s="161"/>
      <c r="C52" s="155"/>
      <c r="D52" s="40" t="s">
        <v>65</v>
      </c>
      <c r="E52" s="45">
        <f t="shared" si="13"/>
        <v>507362</v>
      </c>
      <c r="F52" s="45">
        <v>0</v>
      </c>
      <c r="G52" s="45">
        <v>507362</v>
      </c>
      <c r="H52" s="45">
        <v>0</v>
      </c>
      <c r="I52" s="45">
        <v>0</v>
      </c>
      <c r="J52" s="46">
        <v>0</v>
      </c>
      <c r="K52" s="46">
        <v>0</v>
      </c>
      <c r="L52" s="46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</row>
    <row r="53" spans="1:21" s="44" customFormat="1" x14ac:dyDescent="0.25">
      <c r="A53" s="149"/>
      <c r="B53" s="161"/>
      <c r="C53" s="155"/>
      <c r="D53" s="40" t="s">
        <v>66</v>
      </c>
      <c r="E53" s="45">
        <f t="shared" si="13"/>
        <v>407404366.55000001</v>
      </c>
      <c r="F53" s="45">
        <v>30170407.989999998</v>
      </c>
      <c r="G53" s="45">
        <v>28829839.84</v>
      </c>
      <c r="H53" s="45">
        <f>32488619.49-H52</f>
        <v>32488619.489999998</v>
      </c>
      <c r="I53" s="45">
        <v>35039555.509999998</v>
      </c>
      <c r="J53" s="46">
        <v>36753375.329999998</v>
      </c>
      <c r="K53" s="46">
        <f>36358915.5-151694.11+560.28</f>
        <v>36207781.670000002</v>
      </c>
      <c r="L53" s="46">
        <v>33000000</v>
      </c>
      <c r="M53" s="45">
        <v>32000000</v>
      </c>
      <c r="N53" s="45">
        <v>35728696.68</v>
      </c>
      <c r="O53" s="45">
        <v>35728696.68</v>
      </c>
      <c r="P53" s="45">
        <v>35728696.68</v>
      </c>
      <c r="Q53" s="45">
        <v>35728696.68</v>
      </c>
    </row>
    <row r="54" spans="1:21" s="44" customFormat="1" ht="31.5" x14ac:dyDescent="0.25">
      <c r="A54" s="150"/>
      <c r="B54" s="162"/>
      <c r="C54" s="156"/>
      <c r="D54" s="40" t="s">
        <v>67</v>
      </c>
      <c r="E54" s="45">
        <f t="shared" si="13"/>
        <v>0</v>
      </c>
      <c r="F54" s="45">
        <v>0</v>
      </c>
      <c r="G54" s="45">
        <v>0</v>
      </c>
      <c r="H54" s="45">
        <v>0</v>
      </c>
      <c r="I54" s="45">
        <v>0</v>
      </c>
      <c r="J54" s="46">
        <v>0</v>
      </c>
      <c r="K54" s="46">
        <v>0</v>
      </c>
      <c r="L54" s="46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</row>
    <row r="55" spans="1:21" s="44" customFormat="1" x14ac:dyDescent="0.25">
      <c r="A55" s="148"/>
      <c r="B55" s="151" t="s">
        <v>97</v>
      </c>
      <c r="C55" s="154"/>
      <c r="D55" s="40" t="s">
        <v>83</v>
      </c>
      <c r="E55" s="45">
        <f t="shared" si="13"/>
        <v>431302558.55000001</v>
      </c>
      <c r="F55" s="45">
        <f>F56+F57+F58+F59</f>
        <v>33379737.989999998</v>
      </c>
      <c r="G55" s="45">
        <f t="shared" ref="G55:Q55" si="16">G56+G57+G58+G59</f>
        <v>33160701.84</v>
      </c>
      <c r="H55" s="45">
        <f t="shared" si="16"/>
        <v>33644619.489999995</v>
      </c>
      <c r="I55" s="45">
        <f t="shared" si="16"/>
        <v>42391555.509999998</v>
      </c>
      <c r="J55" s="46">
        <f t="shared" si="16"/>
        <v>39153375.329999998</v>
      </c>
      <c r="K55" s="46">
        <f>K56+K57+K58+K59</f>
        <v>37857781.670000002</v>
      </c>
      <c r="L55" s="46">
        <f>L56+L57+L58+L59</f>
        <v>33000000</v>
      </c>
      <c r="M55" s="45">
        <f>M56+M57+M58+M59</f>
        <v>32000000</v>
      </c>
      <c r="N55" s="45">
        <f t="shared" si="16"/>
        <v>36678696.68</v>
      </c>
      <c r="O55" s="45">
        <f t="shared" si="16"/>
        <v>36678696.68</v>
      </c>
      <c r="P55" s="45">
        <f t="shared" si="16"/>
        <v>36678696.68</v>
      </c>
      <c r="Q55" s="45">
        <f t="shared" si="16"/>
        <v>36678696.68</v>
      </c>
    </row>
    <row r="56" spans="1:21" s="48" customFormat="1" ht="15" customHeight="1" x14ac:dyDescent="0.25">
      <c r="A56" s="149"/>
      <c r="B56" s="152"/>
      <c r="C56" s="155"/>
      <c r="D56" s="40" t="s">
        <v>64</v>
      </c>
      <c r="E56" s="45">
        <f t="shared" si="13"/>
        <v>0</v>
      </c>
      <c r="F56" s="45">
        <f>F46+F51</f>
        <v>0</v>
      </c>
      <c r="G56" s="45">
        <f t="shared" ref="G56:Q59" si="17">G46+G51</f>
        <v>0</v>
      </c>
      <c r="H56" s="45">
        <f t="shared" si="17"/>
        <v>0</v>
      </c>
      <c r="I56" s="45">
        <f t="shared" si="17"/>
        <v>0</v>
      </c>
      <c r="J56" s="46">
        <f t="shared" si="17"/>
        <v>0</v>
      </c>
      <c r="K56" s="46">
        <f t="shared" si="17"/>
        <v>0</v>
      </c>
      <c r="L56" s="46">
        <f t="shared" si="17"/>
        <v>0</v>
      </c>
      <c r="M56" s="45">
        <f t="shared" si="17"/>
        <v>0</v>
      </c>
      <c r="N56" s="45">
        <f t="shared" si="17"/>
        <v>0</v>
      </c>
      <c r="O56" s="45">
        <f t="shared" si="17"/>
        <v>0</v>
      </c>
      <c r="P56" s="45">
        <f t="shared" si="17"/>
        <v>0</v>
      </c>
      <c r="Q56" s="45">
        <f t="shared" si="17"/>
        <v>0</v>
      </c>
      <c r="R56" s="47"/>
      <c r="S56" s="47"/>
      <c r="T56" s="47"/>
      <c r="U56" s="47"/>
    </row>
    <row r="57" spans="1:21" s="48" customFormat="1" ht="31.5" x14ac:dyDescent="0.25">
      <c r="A57" s="149"/>
      <c r="B57" s="152"/>
      <c r="C57" s="155"/>
      <c r="D57" s="40" t="s">
        <v>65</v>
      </c>
      <c r="E57" s="45">
        <f t="shared" si="13"/>
        <v>3707362</v>
      </c>
      <c r="F57" s="45">
        <f t="shared" ref="F57:L59" si="18">F47+F52</f>
        <v>400000</v>
      </c>
      <c r="G57" s="45">
        <f t="shared" si="18"/>
        <v>2907362</v>
      </c>
      <c r="H57" s="45">
        <f t="shared" si="17"/>
        <v>400000</v>
      </c>
      <c r="I57" s="45">
        <f t="shared" si="17"/>
        <v>0</v>
      </c>
      <c r="J57" s="46">
        <f t="shared" si="18"/>
        <v>0</v>
      </c>
      <c r="K57" s="46">
        <f t="shared" si="18"/>
        <v>0</v>
      </c>
      <c r="L57" s="46">
        <f t="shared" si="18"/>
        <v>0</v>
      </c>
      <c r="M57" s="45">
        <f t="shared" si="17"/>
        <v>0</v>
      </c>
      <c r="N57" s="45">
        <f t="shared" si="17"/>
        <v>0</v>
      </c>
      <c r="O57" s="45">
        <f t="shared" si="17"/>
        <v>0</v>
      </c>
      <c r="P57" s="45">
        <f t="shared" si="17"/>
        <v>0</v>
      </c>
      <c r="Q57" s="45">
        <f t="shared" si="17"/>
        <v>0</v>
      </c>
      <c r="R57" s="47"/>
      <c r="S57" s="47"/>
      <c r="T57" s="47"/>
      <c r="U57" s="47"/>
    </row>
    <row r="58" spans="1:21" s="48" customFormat="1" x14ac:dyDescent="0.25">
      <c r="A58" s="149"/>
      <c r="B58" s="152"/>
      <c r="C58" s="155"/>
      <c r="D58" s="40" t="s">
        <v>66</v>
      </c>
      <c r="E58" s="45">
        <f t="shared" si="13"/>
        <v>427595196.55000001</v>
      </c>
      <c r="F58" s="45">
        <f t="shared" si="18"/>
        <v>32979737.989999998</v>
      </c>
      <c r="G58" s="45">
        <f t="shared" si="18"/>
        <v>30253339.84</v>
      </c>
      <c r="H58" s="45">
        <f t="shared" si="17"/>
        <v>33244619.489999998</v>
      </c>
      <c r="I58" s="45">
        <f t="shared" si="17"/>
        <v>42391555.509999998</v>
      </c>
      <c r="J58" s="46">
        <f t="shared" si="18"/>
        <v>39153375.329999998</v>
      </c>
      <c r="K58" s="46">
        <f>K48+K53</f>
        <v>37857781.670000002</v>
      </c>
      <c r="L58" s="46">
        <f>L48+L53</f>
        <v>33000000</v>
      </c>
      <c r="M58" s="45">
        <f>M48+M53</f>
        <v>32000000</v>
      </c>
      <c r="N58" s="45">
        <f t="shared" si="17"/>
        <v>36678696.68</v>
      </c>
      <c r="O58" s="45">
        <f t="shared" si="17"/>
        <v>36678696.68</v>
      </c>
      <c r="P58" s="45">
        <f t="shared" si="17"/>
        <v>36678696.68</v>
      </c>
      <c r="Q58" s="45">
        <f t="shared" si="17"/>
        <v>36678696.68</v>
      </c>
      <c r="R58" s="47"/>
      <c r="S58" s="47"/>
      <c r="T58" s="47"/>
      <c r="U58" s="47"/>
    </row>
    <row r="59" spans="1:21" s="48" customFormat="1" ht="31.5" x14ac:dyDescent="0.25">
      <c r="A59" s="150"/>
      <c r="B59" s="153"/>
      <c r="C59" s="156"/>
      <c r="D59" s="40" t="s">
        <v>67</v>
      </c>
      <c r="E59" s="45">
        <f t="shared" si="13"/>
        <v>0</v>
      </c>
      <c r="F59" s="45">
        <f t="shared" si="18"/>
        <v>0</v>
      </c>
      <c r="G59" s="45">
        <f t="shared" si="18"/>
        <v>0</v>
      </c>
      <c r="H59" s="45">
        <f t="shared" si="17"/>
        <v>0</v>
      </c>
      <c r="I59" s="45">
        <f t="shared" si="17"/>
        <v>0</v>
      </c>
      <c r="J59" s="46">
        <f t="shared" si="18"/>
        <v>0</v>
      </c>
      <c r="K59" s="46">
        <f t="shared" si="18"/>
        <v>0</v>
      </c>
      <c r="L59" s="46">
        <f t="shared" si="18"/>
        <v>0</v>
      </c>
      <c r="M59" s="45">
        <f t="shared" si="17"/>
        <v>0</v>
      </c>
      <c r="N59" s="45">
        <f t="shared" si="17"/>
        <v>0</v>
      </c>
      <c r="O59" s="45">
        <f t="shared" si="17"/>
        <v>0</v>
      </c>
      <c r="P59" s="45">
        <f t="shared" si="17"/>
        <v>0</v>
      </c>
      <c r="Q59" s="45">
        <f t="shared" si="17"/>
        <v>0</v>
      </c>
      <c r="R59" s="47"/>
      <c r="S59" s="47"/>
      <c r="T59" s="47"/>
      <c r="U59" s="47"/>
    </row>
    <row r="60" spans="1:21" s="48" customFormat="1" x14ac:dyDescent="0.25">
      <c r="A60" s="157" t="s">
        <v>98</v>
      </c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9"/>
      <c r="R60" s="47"/>
      <c r="S60" s="47"/>
      <c r="T60" s="47"/>
      <c r="U60" s="47"/>
    </row>
    <row r="61" spans="1:21" s="48" customFormat="1" ht="15" customHeight="1" x14ac:dyDescent="0.25">
      <c r="A61" s="170" t="s">
        <v>99</v>
      </c>
      <c r="B61" s="170" t="s">
        <v>100</v>
      </c>
      <c r="C61" s="170" t="s">
        <v>12</v>
      </c>
      <c r="D61" s="12" t="s">
        <v>83</v>
      </c>
      <c r="E61" s="41">
        <f t="shared" ref="E61:E110" si="19">SUM(F61:Q61)</f>
        <v>2689988.21</v>
      </c>
      <c r="F61" s="41">
        <f>F62+F63+F64+F65</f>
        <v>36217.11</v>
      </c>
      <c r="G61" s="41">
        <f t="shared" ref="G61:Q61" si="20">G62+G63+G64+G65</f>
        <v>332526.32</v>
      </c>
      <c r="H61" s="45">
        <f>H62+H63+H64+H65</f>
        <v>406631.58</v>
      </c>
      <c r="I61" s="45">
        <f t="shared" ref="I61" si="21">I62+I63+I64+I65</f>
        <v>410445.26</v>
      </c>
      <c r="J61" s="46">
        <f>J62+J63+J64+J65</f>
        <v>406315.79</v>
      </c>
      <c r="K61" s="46">
        <f>K62+K63+K64+K65</f>
        <v>365176.56</v>
      </c>
      <c r="L61" s="42">
        <f>L62+L63+L64+L65</f>
        <v>369443.06</v>
      </c>
      <c r="M61" s="41">
        <f>M62+M63+M64+M65</f>
        <v>363232.53</v>
      </c>
      <c r="N61" s="41">
        <f t="shared" si="20"/>
        <v>0</v>
      </c>
      <c r="O61" s="41">
        <f t="shared" si="20"/>
        <v>0</v>
      </c>
      <c r="P61" s="41">
        <f t="shared" si="20"/>
        <v>0</v>
      </c>
      <c r="Q61" s="41">
        <f t="shared" si="20"/>
        <v>0</v>
      </c>
      <c r="R61" s="47"/>
      <c r="S61" s="47"/>
      <c r="T61" s="47"/>
      <c r="U61" s="47"/>
    </row>
    <row r="62" spans="1:21" s="48" customFormat="1" x14ac:dyDescent="0.25">
      <c r="A62" s="171"/>
      <c r="B62" s="171"/>
      <c r="C62" s="171"/>
      <c r="D62" s="12" t="s">
        <v>64</v>
      </c>
      <c r="E62" s="41">
        <f t="shared" si="19"/>
        <v>89829.84</v>
      </c>
      <c r="F62" s="41">
        <v>5500</v>
      </c>
      <c r="G62" s="41">
        <v>0</v>
      </c>
      <c r="H62" s="45">
        <v>20600</v>
      </c>
      <c r="I62" s="45">
        <v>33400</v>
      </c>
      <c r="J62" s="46">
        <v>30329.84</v>
      </c>
      <c r="K62" s="46">
        <v>0</v>
      </c>
      <c r="L62" s="42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7"/>
      <c r="S62" s="47"/>
      <c r="T62" s="47"/>
      <c r="U62" s="47"/>
    </row>
    <row r="63" spans="1:21" s="48" customFormat="1" ht="31.5" x14ac:dyDescent="0.25">
      <c r="A63" s="171"/>
      <c r="B63" s="171"/>
      <c r="C63" s="171"/>
      <c r="D63" s="12" t="s">
        <v>65</v>
      </c>
      <c r="E63" s="41">
        <f t="shared" si="19"/>
        <v>2460999.41</v>
      </c>
      <c r="F63" s="41">
        <v>28906.25</v>
      </c>
      <c r="G63" s="41">
        <v>315900</v>
      </c>
      <c r="H63" s="45">
        <f>365766.92-66.92</f>
        <v>365700</v>
      </c>
      <c r="I63" s="45">
        <v>356523</v>
      </c>
      <c r="J63" s="46">
        <v>355670.16</v>
      </c>
      <c r="K63" s="46">
        <v>345400</v>
      </c>
      <c r="L63" s="42">
        <v>349400</v>
      </c>
      <c r="M63" s="41">
        <v>343500</v>
      </c>
      <c r="N63" s="41">
        <v>0</v>
      </c>
      <c r="O63" s="41">
        <v>0</v>
      </c>
      <c r="P63" s="41">
        <v>0</v>
      </c>
      <c r="Q63" s="41">
        <v>0</v>
      </c>
      <c r="R63" s="47"/>
      <c r="S63" s="47"/>
      <c r="T63" s="47"/>
      <c r="U63" s="47"/>
    </row>
    <row r="64" spans="1:21" s="48" customFormat="1" x14ac:dyDescent="0.25">
      <c r="A64" s="171"/>
      <c r="B64" s="171"/>
      <c r="C64" s="171"/>
      <c r="D64" s="12" t="s">
        <v>66</v>
      </c>
      <c r="E64" s="41">
        <f t="shared" si="19"/>
        <v>139158.96</v>
      </c>
      <c r="F64" s="41">
        <v>1810.86</v>
      </c>
      <c r="G64" s="41">
        <v>16626.32</v>
      </c>
      <c r="H64" s="45">
        <f>20335.1-3.52</f>
        <v>20331.579999999998</v>
      </c>
      <c r="I64" s="45">
        <v>20522.259999999998</v>
      </c>
      <c r="J64" s="46">
        <v>20315.79</v>
      </c>
      <c r="K64" s="46">
        <v>19776.560000000001</v>
      </c>
      <c r="L64" s="42">
        <v>20043.060000000001</v>
      </c>
      <c r="M64" s="41">
        <v>19732.53</v>
      </c>
      <c r="N64" s="41">
        <v>0</v>
      </c>
      <c r="O64" s="41">
        <v>0</v>
      </c>
      <c r="P64" s="41">
        <v>0</v>
      </c>
      <c r="Q64" s="41">
        <v>0</v>
      </c>
      <c r="R64" s="47"/>
      <c r="S64" s="47"/>
      <c r="T64" s="47"/>
      <c r="U64" s="47"/>
    </row>
    <row r="65" spans="1:21" s="48" customFormat="1" ht="31.5" x14ac:dyDescent="0.25">
      <c r="A65" s="172"/>
      <c r="B65" s="172"/>
      <c r="C65" s="172"/>
      <c r="D65" s="12" t="s">
        <v>67</v>
      </c>
      <c r="E65" s="41">
        <f t="shared" si="19"/>
        <v>0</v>
      </c>
      <c r="F65" s="41">
        <v>0</v>
      </c>
      <c r="G65" s="41">
        <v>0</v>
      </c>
      <c r="H65" s="45">
        <v>0</v>
      </c>
      <c r="I65" s="45">
        <v>0</v>
      </c>
      <c r="J65" s="46">
        <v>0</v>
      </c>
      <c r="K65" s="46">
        <v>0</v>
      </c>
      <c r="L65" s="42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9"/>
      <c r="S65" s="49"/>
      <c r="T65" s="49"/>
      <c r="U65" s="49"/>
    </row>
    <row r="66" spans="1:21" s="48" customFormat="1" ht="15" customHeight="1" x14ac:dyDescent="0.25">
      <c r="A66" s="169" t="s">
        <v>101</v>
      </c>
      <c r="B66" s="169" t="s">
        <v>102</v>
      </c>
      <c r="C66" s="169" t="s">
        <v>12</v>
      </c>
      <c r="D66" s="12" t="s">
        <v>83</v>
      </c>
      <c r="E66" s="41">
        <f t="shared" si="19"/>
        <v>0</v>
      </c>
      <c r="F66" s="41">
        <f>F67+F68+F69+F70</f>
        <v>0</v>
      </c>
      <c r="G66" s="41">
        <f t="shared" ref="G66:Q66" si="22">G67+G68+G69+G70</f>
        <v>0</v>
      </c>
      <c r="H66" s="45">
        <f t="shared" si="22"/>
        <v>0</v>
      </c>
      <c r="I66" s="41">
        <f t="shared" si="22"/>
        <v>0</v>
      </c>
      <c r="J66" s="42">
        <f t="shared" si="22"/>
        <v>0</v>
      </c>
      <c r="K66" s="42">
        <f t="shared" si="22"/>
        <v>0</v>
      </c>
      <c r="L66" s="42">
        <f t="shared" si="22"/>
        <v>0</v>
      </c>
      <c r="M66" s="41">
        <f t="shared" si="22"/>
        <v>0</v>
      </c>
      <c r="N66" s="41">
        <f t="shared" si="22"/>
        <v>0</v>
      </c>
      <c r="O66" s="41">
        <f t="shared" si="22"/>
        <v>0</v>
      </c>
      <c r="P66" s="41">
        <f t="shared" si="22"/>
        <v>0</v>
      </c>
      <c r="Q66" s="41">
        <f t="shared" si="22"/>
        <v>0</v>
      </c>
      <c r="R66" s="49"/>
      <c r="S66" s="49"/>
      <c r="T66" s="49"/>
      <c r="U66" s="49"/>
    </row>
    <row r="67" spans="1:21" s="48" customFormat="1" x14ac:dyDescent="0.25">
      <c r="A67" s="169"/>
      <c r="B67" s="169"/>
      <c r="C67" s="169"/>
      <c r="D67" s="12" t="s">
        <v>64</v>
      </c>
      <c r="E67" s="41">
        <f t="shared" si="19"/>
        <v>0</v>
      </c>
      <c r="F67" s="41">
        <v>0</v>
      </c>
      <c r="G67" s="41">
        <v>0</v>
      </c>
      <c r="H67" s="45">
        <v>0</v>
      </c>
      <c r="I67" s="41">
        <v>0</v>
      </c>
      <c r="J67" s="42">
        <v>0</v>
      </c>
      <c r="K67" s="42">
        <v>0</v>
      </c>
      <c r="L67" s="42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9"/>
      <c r="S67" s="49"/>
      <c r="T67" s="49"/>
      <c r="U67" s="49"/>
    </row>
    <row r="68" spans="1:21" s="48" customFormat="1" ht="31.5" x14ac:dyDescent="0.25">
      <c r="A68" s="169"/>
      <c r="B68" s="169"/>
      <c r="C68" s="169"/>
      <c r="D68" s="12" t="s">
        <v>65</v>
      </c>
      <c r="E68" s="41">
        <f t="shared" si="19"/>
        <v>0</v>
      </c>
      <c r="F68" s="41">
        <v>0</v>
      </c>
      <c r="G68" s="41">
        <v>0</v>
      </c>
      <c r="H68" s="45">
        <v>0</v>
      </c>
      <c r="I68" s="41">
        <v>0</v>
      </c>
      <c r="J68" s="42">
        <v>0</v>
      </c>
      <c r="K68" s="42">
        <v>0</v>
      </c>
      <c r="L68" s="42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9"/>
      <c r="S68" s="49"/>
      <c r="T68" s="49"/>
      <c r="U68" s="49"/>
    </row>
    <row r="69" spans="1:21" s="48" customFormat="1" x14ac:dyDescent="0.25">
      <c r="A69" s="169"/>
      <c r="B69" s="169"/>
      <c r="C69" s="169"/>
      <c r="D69" s="12" t="s">
        <v>66</v>
      </c>
      <c r="E69" s="41">
        <f t="shared" si="19"/>
        <v>0</v>
      </c>
      <c r="F69" s="41">
        <v>0</v>
      </c>
      <c r="G69" s="41">
        <v>0</v>
      </c>
      <c r="H69" s="45">
        <v>0</v>
      </c>
      <c r="I69" s="41">
        <v>0</v>
      </c>
      <c r="J69" s="42">
        <v>0</v>
      </c>
      <c r="K69" s="42">
        <v>0</v>
      </c>
      <c r="L69" s="42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9"/>
      <c r="S69" s="49"/>
      <c r="T69" s="49"/>
      <c r="U69" s="49"/>
    </row>
    <row r="70" spans="1:21" s="48" customFormat="1" ht="31.5" x14ac:dyDescent="0.25">
      <c r="A70" s="169"/>
      <c r="B70" s="169"/>
      <c r="C70" s="169"/>
      <c r="D70" s="12" t="s">
        <v>67</v>
      </c>
      <c r="E70" s="41">
        <f t="shared" si="19"/>
        <v>0</v>
      </c>
      <c r="F70" s="41">
        <v>0</v>
      </c>
      <c r="G70" s="41">
        <v>0</v>
      </c>
      <c r="H70" s="45">
        <v>0</v>
      </c>
      <c r="I70" s="41">
        <v>0</v>
      </c>
      <c r="J70" s="42">
        <v>0</v>
      </c>
      <c r="K70" s="42">
        <v>0</v>
      </c>
      <c r="L70" s="42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</row>
    <row r="71" spans="1:21" s="48" customFormat="1" ht="15" customHeight="1" x14ac:dyDescent="0.25">
      <c r="A71" s="169" t="s">
        <v>103</v>
      </c>
      <c r="B71" s="169" t="s">
        <v>104</v>
      </c>
      <c r="C71" s="169" t="s">
        <v>12</v>
      </c>
      <c r="D71" s="12" t="s">
        <v>83</v>
      </c>
      <c r="E71" s="41">
        <f t="shared" si="19"/>
        <v>0</v>
      </c>
      <c r="F71" s="41">
        <f>F72+F73+F74+F75</f>
        <v>0</v>
      </c>
      <c r="G71" s="41">
        <f t="shared" ref="G71:Q71" si="23">G72+G73+G74+G75</f>
        <v>0</v>
      </c>
      <c r="H71" s="45">
        <f t="shared" si="23"/>
        <v>0</v>
      </c>
      <c r="I71" s="41">
        <f t="shared" si="23"/>
        <v>0</v>
      </c>
      <c r="J71" s="42">
        <f t="shared" si="23"/>
        <v>0</v>
      </c>
      <c r="K71" s="42">
        <f t="shared" si="23"/>
        <v>0</v>
      </c>
      <c r="L71" s="42">
        <f t="shared" si="23"/>
        <v>0</v>
      </c>
      <c r="M71" s="41">
        <f t="shared" si="23"/>
        <v>0</v>
      </c>
      <c r="N71" s="41">
        <f t="shared" si="23"/>
        <v>0</v>
      </c>
      <c r="O71" s="41">
        <f t="shared" si="23"/>
        <v>0</v>
      </c>
      <c r="P71" s="41">
        <f t="shared" si="23"/>
        <v>0</v>
      </c>
      <c r="Q71" s="41">
        <f t="shared" si="23"/>
        <v>0</v>
      </c>
    </row>
    <row r="72" spans="1:21" s="48" customFormat="1" x14ac:dyDescent="0.25">
      <c r="A72" s="169"/>
      <c r="B72" s="169"/>
      <c r="C72" s="169"/>
      <c r="D72" s="12" t="s">
        <v>64</v>
      </c>
      <c r="E72" s="41">
        <f t="shared" si="19"/>
        <v>0</v>
      </c>
      <c r="F72" s="41">
        <v>0</v>
      </c>
      <c r="G72" s="41">
        <v>0</v>
      </c>
      <c r="H72" s="45">
        <v>0</v>
      </c>
      <c r="I72" s="41">
        <v>0</v>
      </c>
      <c r="J72" s="42">
        <v>0</v>
      </c>
      <c r="K72" s="42">
        <v>0</v>
      </c>
      <c r="L72" s="42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</row>
    <row r="73" spans="1:21" s="48" customFormat="1" ht="31.5" x14ac:dyDescent="0.25">
      <c r="A73" s="169"/>
      <c r="B73" s="169"/>
      <c r="C73" s="169"/>
      <c r="D73" s="12" t="s">
        <v>65</v>
      </c>
      <c r="E73" s="41">
        <f t="shared" si="19"/>
        <v>0</v>
      </c>
      <c r="F73" s="41">
        <v>0</v>
      </c>
      <c r="G73" s="41">
        <v>0</v>
      </c>
      <c r="H73" s="45">
        <v>0</v>
      </c>
      <c r="I73" s="41">
        <v>0</v>
      </c>
      <c r="J73" s="42">
        <v>0</v>
      </c>
      <c r="K73" s="42">
        <v>0</v>
      </c>
      <c r="L73" s="42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</row>
    <row r="74" spans="1:21" s="48" customFormat="1" x14ac:dyDescent="0.25">
      <c r="A74" s="169"/>
      <c r="B74" s="169"/>
      <c r="C74" s="169"/>
      <c r="D74" s="12" t="s">
        <v>66</v>
      </c>
      <c r="E74" s="41">
        <f t="shared" si="19"/>
        <v>0</v>
      </c>
      <c r="F74" s="41">
        <v>0</v>
      </c>
      <c r="G74" s="41">
        <v>0</v>
      </c>
      <c r="H74" s="45">
        <v>0</v>
      </c>
      <c r="I74" s="41">
        <v>0</v>
      </c>
      <c r="J74" s="42">
        <v>0</v>
      </c>
      <c r="K74" s="42">
        <v>0</v>
      </c>
      <c r="L74" s="42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</row>
    <row r="75" spans="1:21" s="48" customFormat="1" ht="31.5" x14ac:dyDescent="0.25">
      <c r="A75" s="169"/>
      <c r="B75" s="169"/>
      <c r="C75" s="169"/>
      <c r="D75" s="12" t="s">
        <v>67</v>
      </c>
      <c r="E75" s="41">
        <f t="shared" si="19"/>
        <v>0</v>
      </c>
      <c r="F75" s="41">
        <v>0</v>
      </c>
      <c r="G75" s="41">
        <v>0</v>
      </c>
      <c r="H75" s="45">
        <v>0</v>
      </c>
      <c r="I75" s="41">
        <v>0</v>
      </c>
      <c r="J75" s="42">
        <v>0</v>
      </c>
      <c r="K75" s="42">
        <v>0</v>
      </c>
      <c r="L75" s="42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</row>
    <row r="76" spans="1:21" s="48" customFormat="1" x14ac:dyDescent="0.25">
      <c r="A76" s="169" t="s">
        <v>105</v>
      </c>
      <c r="B76" s="170" t="s">
        <v>106</v>
      </c>
      <c r="C76" s="169" t="s">
        <v>12</v>
      </c>
      <c r="D76" s="12" t="s">
        <v>83</v>
      </c>
      <c r="E76" s="41">
        <f t="shared" si="19"/>
        <v>123016</v>
      </c>
      <c r="F76" s="41">
        <f>F77+F78+F79+F80</f>
        <v>123016</v>
      </c>
      <c r="G76" s="41">
        <f t="shared" ref="G76:Q76" si="24">G77+G78+G79+G80</f>
        <v>0</v>
      </c>
      <c r="H76" s="45">
        <f t="shared" si="24"/>
        <v>0</v>
      </c>
      <c r="I76" s="41">
        <f t="shared" si="24"/>
        <v>0</v>
      </c>
      <c r="J76" s="42">
        <f t="shared" si="24"/>
        <v>0</v>
      </c>
      <c r="K76" s="42">
        <f t="shared" si="24"/>
        <v>0</v>
      </c>
      <c r="L76" s="42">
        <f t="shared" si="24"/>
        <v>0</v>
      </c>
      <c r="M76" s="41">
        <f t="shared" si="24"/>
        <v>0</v>
      </c>
      <c r="N76" s="41">
        <f t="shared" si="24"/>
        <v>0</v>
      </c>
      <c r="O76" s="41">
        <f t="shared" si="24"/>
        <v>0</v>
      </c>
      <c r="P76" s="41">
        <f t="shared" si="24"/>
        <v>0</v>
      </c>
      <c r="Q76" s="41">
        <f t="shared" si="24"/>
        <v>0</v>
      </c>
    </row>
    <row r="77" spans="1:21" s="48" customFormat="1" x14ac:dyDescent="0.25">
      <c r="A77" s="169"/>
      <c r="B77" s="171"/>
      <c r="C77" s="169"/>
      <c r="D77" s="12" t="s">
        <v>64</v>
      </c>
      <c r="E77" s="41">
        <f t="shared" si="19"/>
        <v>0</v>
      </c>
      <c r="F77" s="41">
        <v>0</v>
      </c>
      <c r="G77" s="41">
        <v>0</v>
      </c>
      <c r="H77" s="45">
        <v>0</v>
      </c>
      <c r="I77" s="41">
        <v>0</v>
      </c>
      <c r="J77" s="42">
        <v>0</v>
      </c>
      <c r="K77" s="42">
        <v>0</v>
      </c>
      <c r="L77" s="42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</row>
    <row r="78" spans="1:21" s="48" customFormat="1" ht="31.5" x14ac:dyDescent="0.25">
      <c r="A78" s="169"/>
      <c r="B78" s="171"/>
      <c r="C78" s="169"/>
      <c r="D78" s="12" t="s">
        <v>65</v>
      </c>
      <c r="E78" s="41">
        <f t="shared" si="19"/>
        <v>116865</v>
      </c>
      <c r="F78" s="41">
        <v>116865</v>
      </c>
      <c r="G78" s="41">
        <v>0</v>
      </c>
      <c r="H78" s="45">
        <v>0</v>
      </c>
      <c r="I78" s="41">
        <v>0</v>
      </c>
      <c r="J78" s="42">
        <v>0</v>
      </c>
      <c r="K78" s="42">
        <v>0</v>
      </c>
      <c r="L78" s="42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</row>
    <row r="79" spans="1:21" s="48" customFormat="1" x14ac:dyDescent="0.25">
      <c r="A79" s="169"/>
      <c r="B79" s="171"/>
      <c r="C79" s="169"/>
      <c r="D79" s="12" t="s">
        <v>66</v>
      </c>
      <c r="E79" s="41">
        <f t="shared" si="19"/>
        <v>6151</v>
      </c>
      <c r="F79" s="41">
        <v>6151</v>
      </c>
      <c r="G79" s="41">
        <v>0</v>
      </c>
      <c r="H79" s="45">
        <v>0</v>
      </c>
      <c r="I79" s="41">
        <v>0</v>
      </c>
      <c r="J79" s="42">
        <v>0</v>
      </c>
      <c r="K79" s="42">
        <v>0</v>
      </c>
      <c r="L79" s="42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</row>
    <row r="80" spans="1:21" s="48" customFormat="1" ht="31.5" x14ac:dyDescent="0.25">
      <c r="A80" s="169"/>
      <c r="B80" s="172"/>
      <c r="C80" s="169"/>
      <c r="D80" s="12" t="s">
        <v>67</v>
      </c>
      <c r="E80" s="41">
        <f t="shared" si="19"/>
        <v>0</v>
      </c>
      <c r="F80" s="41">
        <v>0</v>
      </c>
      <c r="G80" s="41">
        <v>0</v>
      </c>
      <c r="H80" s="45">
        <v>0</v>
      </c>
      <c r="I80" s="41">
        <v>0</v>
      </c>
      <c r="J80" s="42">
        <v>0</v>
      </c>
      <c r="K80" s="42">
        <v>0</v>
      </c>
      <c r="L80" s="42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</row>
    <row r="81" spans="1:17" s="48" customFormat="1" x14ac:dyDescent="0.25">
      <c r="A81" s="169" t="s">
        <v>107</v>
      </c>
      <c r="B81" s="170" t="s">
        <v>108</v>
      </c>
      <c r="C81" s="169" t="s">
        <v>12</v>
      </c>
      <c r="D81" s="12" t="s">
        <v>83</v>
      </c>
      <c r="E81" s="41">
        <f t="shared" si="19"/>
        <v>0</v>
      </c>
      <c r="F81" s="41">
        <f>F82+F83+F84+F85</f>
        <v>0</v>
      </c>
      <c r="G81" s="41">
        <f t="shared" ref="G81:Q81" si="25">G82+G83+G84+G85</f>
        <v>0</v>
      </c>
      <c r="H81" s="45">
        <f t="shared" si="25"/>
        <v>0</v>
      </c>
      <c r="I81" s="41">
        <f t="shared" si="25"/>
        <v>0</v>
      </c>
      <c r="J81" s="42">
        <f t="shared" si="25"/>
        <v>0</v>
      </c>
      <c r="K81" s="42">
        <f t="shared" si="25"/>
        <v>0</v>
      </c>
      <c r="L81" s="42">
        <f t="shared" si="25"/>
        <v>0</v>
      </c>
      <c r="M81" s="41">
        <f t="shared" si="25"/>
        <v>0</v>
      </c>
      <c r="N81" s="41">
        <f t="shared" si="25"/>
        <v>0</v>
      </c>
      <c r="O81" s="41">
        <f t="shared" si="25"/>
        <v>0</v>
      </c>
      <c r="P81" s="41">
        <f t="shared" si="25"/>
        <v>0</v>
      </c>
      <c r="Q81" s="41">
        <f t="shared" si="25"/>
        <v>0</v>
      </c>
    </row>
    <row r="82" spans="1:17" s="48" customFormat="1" x14ac:dyDescent="0.25">
      <c r="A82" s="169"/>
      <c r="B82" s="171"/>
      <c r="C82" s="169"/>
      <c r="D82" s="12" t="s">
        <v>64</v>
      </c>
      <c r="E82" s="41">
        <f t="shared" si="19"/>
        <v>0</v>
      </c>
      <c r="F82" s="41">
        <v>0</v>
      </c>
      <c r="G82" s="41">
        <v>0</v>
      </c>
      <c r="H82" s="45">
        <v>0</v>
      </c>
      <c r="I82" s="41">
        <v>0</v>
      </c>
      <c r="J82" s="42">
        <v>0</v>
      </c>
      <c r="K82" s="42">
        <v>0</v>
      </c>
      <c r="L82" s="42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</row>
    <row r="83" spans="1:17" s="48" customFormat="1" ht="31.5" x14ac:dyDescent="0.25">
      <c r="A83" s="169"/>
      <c r="B83" s="171"/>
      <c r="C83" s="169"/>
      <c r="D83" s="12" t="s">
        <v>65</v>
      </c>
      <c r="E83" s="41">
        <f t="shared" si="19"/>
        <v>0</v>
      </c>
      <c r="F83" s="41">
        <v>0</v>
      </c>
      <c r="G83" s="41">
        <v>0</v>
      </c>
      <c r="H83" s="45">
        <v>0</v>
      </c>
      <c r="I83" s="41">
        <v>0</v>
      </c>
      <c r="J83" s="42">
        <v>0</v>
      </c>
      <c r="K83" s="42">
        <v>0</v>
      </c>
      <c r="L83" s="42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</row>
    <row r="84" spans="1:17" s="48" customFormat="1" x14ac:dyDescent="0.25">
      <c r="A84" s="169"/>
      <c r="B84" s="171"/>
      <c r="C84" s="169"/>
      <c r="D84" s="12" t="s">
        <v>66</v>
      </c>
      <c r="E84" s="41">
        <f t="shared" si="19"/>
        <v>0</v>
      </c>
      <c r="F84" s="41">
        <v>0</v>
      </c>
      <c r="G84" s="41">
        <v>0</v>
      </c>
      <c r="H84" s="45">
        <v>0</v>
      </c>
      <c r="I84" s="41">
        <v>0</v>
      </c>
      <c r="J84" s="42">
        <v>0</v>
      </c>
      <c r="K84" s="42">
        <v>0</v>
      </c>
      <c r="L84" s="42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</row>
    <row r="85" spans="1:17" s="48" customFormat="1" ht="31.5" x14ac:dyDescent="0.25">
      <c r="A85" s="169"/>
      <c r="B85" s="172"/>
      <c r="C85" s="169"/>
      <c r="D85" s="12" t="s">
        <v>67</v>
      </c>
      <c r="E85" s="41">
        <f t="shared" si="19"/>
        <v>0</v>
      </c>
      <c r="F85" s="41">
        <v>0</v>
      </c>
      <c r="G85" s="41">
        <v>0</v>
      </c>
      <c r="H85" s="45">
        <v>0</v>
      </c>
      <c r="I85" s="41">
        <v>0</v>
      </c>
      <c r="J85" s="42">
        <v>0</v>
      </c>
      <c r="K85" s="42">
        <v>0</v>
      </c>
      <c r="L85" s="42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</row>
    <row r="86" spans="1:17" s="48" customFormat="1" x14ac:dyDescent="0.25">
      <c r="A86" s="169" t="s">
        <v>109</v>
      </c>
      <c r="B86" s="170" t="s">
        <v>110</v>
      </c>
      <c r="C86" s="169" t="s">
        <v>12</v>
      </c>
      <c r="D86" s="12" t="s">
        <v>83</v>
      </c>
      <c r="E86" s="41">
        <f t="shared" si="19"/>
        <v>70000</v>
      </c>
      <c r="F86" s="41">
        <f>F87+F88+F89+F90</f>
        <v>70000</v>
      </c>
      <c r="G86" s="41">
        <f t="shared" ref="G86:Q86" si="26">G87+G88+G89+G90</f>
        <v>0</v>
      </c>
      <c r="H86" s="45">
        <f t="shared" si="26"/>
        <v>0</v>
      </c>
      <c r="I86" s="41">
        <f t="shared" si="26"/>
        <v>0</v>
      </c>
      <c r="J86" s="42">
        <f t="shared" si="26"/>
        <v>0</v>
      </c>
      <c r="K86" s="42">
        <f t="shared" si="26"/>
        <v>0</v>
      </c>
      <c r="L86" s="42">
        <f t="shared" si="26"/>
        <v>0</v>
      </c>
      <c r="M86" s="41">
        <f t="shared" si="26"/>
        <v>0</v>
      </c>
      <c r="N86" s="41">
        <f t="shared" si="26"/>
        <v>0</v>
      </c>
      <c r="O86" s="41">
        <f t="shared" si="26"/>
        <v>0</v>
      </c>
      <c r="P86" s="41">
        <f t="shared" si="26"/>
        <v>0</v>
      </c>
      <c r="Q86" s="41">
        <f t="shared" si="26"/>
        <v>0</v>
      </c>
    </row>
    <row r="87" spans="1:17" s="48" customFormat="1" x14ac:dyDescent="0.25">
      <c r="A87" s="169"/>
      <c r="B87" s="171"/>
      <c r="C87" s="169"/>
      <c r="D87" s="12" t="s">
        <v>64</v>
      </c>
      <c r="E87" s="41">
        <f t="shared" si="19"/>
        <v>0</v>
      </c>
      <c r="F87" s="41">
        <v>0</v>
      </c>
      <c r="G87" s="41">
        <v>0</v>
      </c>
      <c r="H87" s="45">
        <v>0</v>
      </c>
      <c r="I87" s="41">
        <v>0</v>
      </c>
      <c r="J87" s="42">
        <v>0</v>
      </c>
      <c r="K87" s="42">
        <v>0</v>
      </c>
      <c r="L87" s="42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</row>
    <row r="88" spans="1:17" s="48" customFormat="1" ht="31.5" x14ac:dyDescent="0.25">
      <c r="A88" s="169"/>
      <c r="B88" s="171"/>
      <c r="C88" s="169"/>
      <c r="D88" s="12" t="s">
        <v>65</v>
      </c>
      <c r="E88" s="41">
        <f t="shared" si="19"/>
        <v>66500</v>
      </c>
      <c r="F88" s="41">
        <v>66500</v>
      </c>
      <c r="G88" s="41">
        <v>0</v>
      </c>
      <c r="H88" s="45">
        <v>0</v>
      </c>
      <c r="I88" s="41">
        <v>0</v>
      </c>
      <c r="J88" s="42">
        <v>0</v>
      </c>
      <c r="K88" s="42">
        <v>0</v>
      </c>
      <c r="L88" s="42">
        <v>0</v>
      </c>
      <c r="M88" s="41">
        <v>0</v>
      </c>
      <c r="N88" s="41">
        <v>0</v>
      </c>
      <c r="O88" s="41">
        <v>0</v>
      </c>
      <c r="P88" s="41">
        <v>0</v>
      </c>
      <c r="Q88" s="41">
        <v>0</v>
      </c>
    </row>
    <row r="89" spans="1:17" s="48" customFormat="1" x14ac:dyDescent="0.25">
      <c r="A89" s="169"/>
      <c r="B89" s="171"/>
      <c r="C89" s="169"/>
      <c r="D89" s="12" t="s">
        <v>66</v>
      </c>
      <c r="E89" s="41">
        <f t="shared" si="19"/>
        <v>3500</v>
      </c>
      <c r="F89" s="41">
        <v>3500</v>
      </c>
      <c r="G89" s="41">
        <v>0</v>
      </c>
      <c r="H89" s="45">
        <v>0</v>
      </c>
      <c r="I89" s="41">
        <v>0</v>
      </c>
      <c r="J89" s="42">
        <v>0</v>
      </c>
      <c r="K89" s="42">
        <v>0</v>
      </c>
      <c r="L89" s="42">
        <v>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</row>
    <row r="90" spans="1:17" s="48" customFormat="1" ht="31.5" x14ac:dyDescent="0.25">
      <c r="A90" s="169"/>
      <c r="B90" s="172"/>
      <c r="C90" s="169"/>
      <c r="D90" s="12" t="s">
        <v>67</v>
      </c>
      <c r="E90" s="41">
        <f t="shared" si="19"/>
        <v>0</v>
      </c>
      <c r="F90" s="41">
        <v>0</v>
      </c>
      <c r="G90" s="41">
        <v>0</v>
      </c>
      <c r="H90" s="45">
        <v>0</v>
      </c>
      <c r="I90" s="41">
        <v>0</v>
      </c>
      <c r="J90" s="42">
        <v>0</v>
      </c>
      <c r="K90" s="42">
        <v>0</v>
      </c>
      <c r="L90" s="42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</row>
    <row r="91" spans="1:17" s="48" customFormat="1" x14ac:dyDescent="0.25">
      <c r="A91" s="169" t="s">
        <v>111</v>
      </c>
      <c r="B91" s="170" t="s">
        <v>112</v>
      </c>
      <c r="C91" s="169" t="s">
        <v>12</v>
      </c>
      <c r="D91" s="12" t="s">
        <v>83</v>
      </c>
      <c r="E91" s="41">
        <f t="shared" si="19"/>
        <v>16571</v>
      </c>
      <c r="F91" s="41">
        <f>F92+F93+F94+F95</f>
        <v>16571</v>
      </c>
      <c r="G91" s="41">
        <f t="shared" ref="G91:Q91" si="27">G92+G93+G94+G95</f>
        <v>0</v>
      </c>
      <c r="H91" s="45">
        <f t="shared" si="27"/>
        <v>0</v>
      </c>
      <c r="I91" s="41">
        <f t="shared" si="27"/>
        <v>0</v>
      </c>
      <c r="J91" s="42">
        <f t="shared" si="27"/>
        <v>0</v>
      </c>
      <c r="K91" s="42">
        <f t="shared" si="27"/>
        <v>0</v>
      </c>
      <c r="L91" s="42">
        <f t="shared" si="27"/>
        <v>0</v>
      </c>
      <c r="M91" s="41">
        <f t="shared" si="27"/>
        <v>0</v>
      </c>
      <c r="N91" s="41">
        <f t="shared" si="27"/>
        <v>0</v>
      </c>
      <c r="O91" s="41">
        <f t="shared" si="27"/>
        <v>0</v>
      </c>
      <c r="P91" s="41">
        <f t="shared" si="27"/>
        <v>0</v>
      </c>
      <c r="Q91" s="41">
        <f t="shared" si="27"/>
        <v>0</v>
      </c>
    </row>
    <row r="92" spans="1:17" s="48" customFormat="1" x14ac:dyDescent="0.25">
      <c r="A92" s="169"/>
      <c r="B92" s="171"/>
      <c r="C92" s="169"/>
      <c r="D92" s="12" t="s">
        <v>64</v>
      </c>
      <c r="E92" s="41">
        <f t="shared" si="19"/>
        <v>0</v>
      </c>
      <c r="F92" s="41">
        <v>0</v>
      </c>
      <c r="G92" s="41">
        <v>0</v>
      </c>
      <c r="H92" s="45">
        <v>0</v>
      </c>
      <c r="I92" s="41">
        <v>0</v>
      </c>
      <c r="J92" s="42">
        <v>0</v>
      </c>
      <c r="K92" s="42">
        <v>0</v>
      </c>
      <c r="L92" s="42">
        <v>0</v>
      </c>
      <c r="M92" s="41">
        <v>0</v>
      </c>
      <c r="N92" s="41">
        <v>0</v>
      </c>
      <c r="O92" s="41">
        <v>0</v>
      </c>
      <c r="P92" s="41">
        <v>0</v>
      </c>
      <c r="Q92" s="41">
        <v>0</v>
      </c>
    </row>
    <row r="93" spans="1:17" s="48" customFormat="1" ht="31.5" x14ac:dyDescent="0.25">
      <c r="A93" s="169"/>
      <c r="B93" s="171"/>
      <c r="C93" s="169"/>
      <c r="D93" s="12" t="s">
        <v>65</v>
      </c>
      <c r="E93" s="41">
        <f t="shared" si="19"/>
        <v>15743</v>
      </c>
      <c r="F93" s="41">
        <v>15743</v>
      </c>
      <c r="G93" s="41">
        <v>0</v>
      </c>
      <c r="H93" s="45">
        <v>0</v>
      </c>
      <c r="I93" s="41">
        <v>0</v>
      </c>
      <c r="J93" s="42">
        <v>0</v>
      </c>
      <c r="K93" s="42">
        <v>0</v>
      </c>
      <c r="L93" s="42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</row>
    <row r="94" spans="1:17" s="48" customFormat="1" x14ac:dyDescent="0.25">
      <c r="A94" s="169"/>
      <c r="B94" s="171"/>
      <c r="C94" s="169"/>
      <c r="D94" s="12" t="s">
        <v>66</v>
      </c>
      <c r="E94" s="41">
        <f t="shared" si="19"/>
        <v>828</v>
      </c>
      <c r="F94" s="41">
        <v>828</v>
      </c>
      <c r="G94" s="41">
        <v>0</v>
      </c>
      <c r="H94" s="45">
        <v>0</v>
      </c>
      <c r="I94" s="41">
        <v>0</v>
      </c>
      <c r="J94" s="42">
        <v>0</v>
      </c>
      <c r="K94" s="42">
        <v>0</v>
      </c>
      <c r="L94" s="42">
        <v>0</v>
      </c>
      <c r="M94" s="41">
        <v>0</v>
      </c>
      <c r="N94" s="41">
        <v>0</v>
      </c>
      <c r="O94" s="41">
        <v>0</v>
      </c>
      <c r="P94" s="41">
        <v>0</v>
      </c>
      <c r="Q94" s="41">
        <v>0</v>
      </c>
    </row>
    <row r="95" spans="1:17" s="48" customFormat="1" ht="31.5" x14ac:dyDescent="0.25">
      <c r="A95" s="169"/>
      <c r="B95" s="172"/>
      <c r="C95" s="169"/>
      <c r="D95" s="12" t="s">
        <v>67</v>
      </c>
      <c r="E95" s="41">
        <f t="shared" si="19"/>
        <v>0</v>
      </c>
      <c r="F95" s="41">
        <v>0</v>
      </c>
      <c r="G95" s="41">
        <v>0</v>
      </c>
      <c r="H95" s="45">
        <v>0</v>
      </c>
      <c r="I95" s="41">
        <v>0</v>
      </c>
      <c r="J95" s="42">
        <v>0</v>
      </c>
      <c r="K95" s="42">
        <v>0</v>
      </c>
      <c r="L95" s="42">
        <v>0</v>
      </c>
      <c r="M95" s="41">
        <v>0</v>
      </c>
      <c r="N95" s="41">
        <v>0</v>
      </c>
      <c r="O95" s="41">
        <v>0</v>
      </c>
      <c r="P95" s="41">
        <v>0</v>
      </c>
      <c r="Q95" s="41">
        <v>0</v>
      </c>
    </row>
    <row r="96" spans="1:17" s="48" customFormat="1" x14ac:dyDescent="0.25">
      <c r="A96" s="169" t="s">
        <v>113</v>
      </c>
      <c r="B96" s="170" t="s">
        <v>114</v>
      </c>
      <c r="C96" s="169" t="s">
        <v>12</v>
      </c>
      <c r="D96" s="12" t="s">
        <v>83</v>
      </c>
      <c r="E96" s="41">
        <f t="shared" si="19"/>
        <v>10413</v>
      </c>
      <c r="F96" s="41">
        <f>F97+F98+F99+F100</f>
        <v>10413</v>
      </c>
      <c r="G96" s="41">
        <f t="shared" ref="G96:Q96" si="28">G97+G98+G99+G100</f>
        <v>0</v>
      </c>
      <c r="H96" s="45">
        <f t="shared" si="28"/>
        <v>0</v>
      </c>
      <c r="I96" s="41">
        <f t="shared" si="28"/>
        <v>0</v>
      </c>
      <c r="J96" s="42">
        <f t="shared" si="28"/>
        <v>0</v>
      </c>
      <c r="K96" s="42">
        <f t="shared" si="28"/>
        <v>0</v>
      </c>
      <c r="L96" s="42">
        <f t="shared" si="28"/>
        <v>0</v>
      </c>
      <c r="M96" s="41">
        <f t="shared" si="28"/>
        <v>0</v>
      </c>
      <c r="N96" s="41">
        <f t="shared" si="28"/>
        <v>0</v>
      </c>
      <c r="O96" s="41">
        <f t="shared" si="28"/>
        <v>0</v>
      </c>
      <c r="P96" s="41">
        <f t="shared" si="28"/>
        <v>0</v>
      </c>
      <c r="Q96" s="41">
        <f t="shared" si="28"/>
        <v>0</v>
      </c>
    </row>
    <row r="97" spans="1:17" s="48" customFormat="1" x14ac:dyDescent="0.25">
      <c r="A97" s="169"/>
      <c r="B97" s="171"/>
      <c r="C97" s="169"/>
      <c r="D97" s="12" t="s">
        <v>64</v>
      </c>
      <c r="E97" s="41">
        <f t="shared" si="19"/>
        <v>0</v>
      </c>
      <c r="F97" s="41">
        <v>0</v>
      </c>
      <c r="G97" s="41">
        <v>0</v>
      </c>
      <c r="H97" s="45">
        <v>0</v>
      </c>
      <c r="I97" s="41">
        <v>0</v>
      </c>
      <c r="J97" s="42">
        <v>0</v>
      </c>
      <c r="K97" s="42">
        <v>0</v>
      </c>
      <c r="L97" s="42">
        <v>0</v>
      </c>
      <c r="M97" s="41">
        <v>0</v>
      </c>
      <c r="N97" s="41">
        <v>0</v>
      </c>
      <c r="O97" s="41">
        <v>0</v>
      </c>
      <c r="P97" s="41">
        <v>0</v>
      </c>
      <c r="Q97" s="41">
        <v>0</v>
      </c>
    </row>
    <row r="98" spans="1:17" s="48" customFormat="1" ht="31.5" x14ac:dyDescent="0.25">
      <c r="A98" s="169"/>
      <c r="B98" s="171"/>
      <c r="C98" s="169"/>
      <c r="D98" s="12" t="s">
        <v>65</v>
      </c>
      <c r="E98" s="41">
        <f t="shared" si="19"/>
        <v>9892</v>
      </c>
      <c r="F98" s="41">
        <v>9892</v>
      </c>
      <c r="G98" s="41">
        <v>0</v>
      </c>
      <c r="H98" s="45">
        <v>0</v>
      </c>
      <c r="I98" s="41">
        <v>0</v>
      </c>
      <c r="J98" s="42">
        <v>0</v>
      </c>
      <c r="K98" s="42">
        <v>0</v>
      </c>
      <c r="L98" s="42">
        <v>0</v>
      </c>
      <c r="M98" s="41">
        <v>0</v>
      </c>
      <c r="N98" s="41">
        <v>0</v>
      </c>
      <c r="O98" s="41">
        <v>0</v>
      </c>
      <c r="P98" s="41">
        <v>0</v>
      </c>
      <c r="Q98" s="41">
        <v>0</v>
      </c>
    </row>
    <row r="99" spans="1:17" s="48" customFormat="1" x14ac:dyDescent="0.25">
      <c r="A99" s="169"/>
      <c r="B99" s="171"/>
      <c r="C99" s="169"/>
      <c r="D99" s="12" t="s">
        <v>66</v>
      </c>
      <c r="E99" s="41">
        <f t="shared" si="19"/>
        <v>521</v>
      </c>
      <c r="F99" s="41">
        <v>521</v>
      </c>
      <c r="G99" s="41">
        <v>0</v>
      </c>
      <c r="H99" s="45">
        <v>0</v>
      </c>
      <c r="I99" s="41">
        <v>0</v>
      </c>
      <c r="J99" s="42">
        <v>0</v>
      </c>
      <c r="K99" s="42">
        <v>0</v>
      </c>
      <c r="L99" s="42">
        <v>0</v>
      </c>
      <c r="M99" s="41">
        <v>0</v>
      </c>
      <c r="N99" s="41">
        <v>0</v>
      </c>
      <c r="O99" s="41">
        <v>0</v>
      </c>
      <c r="P99" s="41">
        <v>0</v>
      </c>
      <c r="Q99" s="41">
        <v>0</v>
      </c>
    </row>
    <row r="100" spans="1:17" s="48" customFormat="1" ht="31.5" x14ac:dyDescent="0.25">
      <c r="A100" s="169"/>
      <c r="B100" s="172"/>
      <c r="C100" s="169"/>
      <c r="D100" s="12" t="s">
        <v>67</v>
      </c>
      <c r="E100" s="41">
        <f t="shared" si="19"/>
        <v>0</v>
      </c>
      <c r="F100" s="41">
        <v>0</v>
      </c>
      <c r="G100" s="41">
        <v>0</v>
      </c>
      <c r="H100" s="45">
        <v>0</v>
      </c>
      <c r="I100" s="41">
        <v>0</v>
      </c>
      <c r="J100" s="42">
        <v>0</v>
      </c>
      <c r="K100" s="42">
        <v>0</v>
      </c>
      <c r="L100" s="42">
        <v>0</v>
      </c>
      <c r="M100" s="41">
        <v>0</v>
      </c>
      <c r="N100" s="41">
        <v>0</v>
      </c>
      <c r="O100" s="41">
        <v>0</v>
      </c>
      <c r="P100" s="41">
        <v>0</v>
      </c>
      <c r="Q100" s="41">
        <v>0</v>
      </c>
    </row>
    <row r="101" spans="1:17" s="48" customFormat="1" x14ac:dyDescent="0.25">
      <c r="A101" s="169" t="s">
        <v>115</v>
      </c>
      <c r="B101" s="170" t="s">
        <v>116</v>
      </c>
      <c r="C101" s="169" t="s">
        <v>12</v>
      </c>
      <c r="D101" s="12" t="s">
        <v>83</v>
      </c>
      <c r="E101" s="41">
        <f t="shared" si="19"/>
        <v>80000</v>
      </c>
      <c r="F101" s="41">
        <f>F102+F103+F104+F105</f>
        <v>80000</v>
      </c>
      <c r="G101" s="41">
        <f t="shared" ref="G101:Q101" si="29">G102+G103+G104+G105</f>
        <v>0</v>
      </c>
      <c r="H101" s="45">
        <f t="shared" si="29"/>
        <v>0</v>
      </c>
      <c r="I101" s="41">
        <f t="shared" si="29"/>
        <v>0</v>
      </c>
      <c r="J101" s="42">
        <f t="shared" si="29"/>
        <v>0</v>
      </c>
      <c r="K101" s="42">
        <f t="shared" si="29"/>
        <v>0</v>
      </c>
      <c r="L101" s="42">
        <f t="shared" si="29"/>
        <v>0</v>
      </c>
      <c r="M101" s="41">
        <f t="shared" si="29"/>
        <v>0</v>
      </c>
      <c r="N101" s="41">
        <f t="shared" si="29"/>
        <v>0</v>
      </c>
      <c r="O101" s="41">
        <f t="shared" si="29"/>
        <v>0</v>
      </c>
      <c r="P101" s="41">
        <f t="shared" si="29"/>
        <v>0</v>
      </c>
      <c r="Q101" s="41">
        <f t="shared" si="29"/>
        <v>0</v>
      </c>
    </row>
    <row r="102" spans="1:17" s="48" customFormat="1" x14ac:dyDescent="0.25">
      <c r="A102" s="169"/>
      <c r="B102" s="171"/>
      <c r="C102" s="169"/>
      <c r="D102" s="12" t="s">
        <v>64</v>
      </c>
      <c r="E102" s="41">
        <f t="shared" si="19"/>
        <v>0</v>
      </c>
      <c r="F102" s="41">
        <v>0</v>
      </c>
      <c r="G102" s="41">
        <v>0</v>
      </c>
      <c r="H102" s="45">
        <v>0</v>
      </c>
      <c r="I102" s="41">
        <v>0</v>
      </c>
      <c r="J102" s="42">
        <v>0</v>
      </c>
      <c r="K102" s="42">
        <v>0</v>
      </c>
      <c r="L102" s="42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</row>
    <row r="103" spans="1:17" s="48" customFormat="1" ht="31.5" x14ac:dyDescent="0.25">
      <c r="A103" s="169"/>
      <c r="B103" s="171"/>
      <c r="C103" s="169"/>
      <c r="D103" s="12" t="s">
        <v>65</v>
      </c>
      <c r="E103" s="41">
        <f t="shared" si="19"/>
        <v>76000</v>
      </c>
      <c r="F103" s="41">
        <v>76000</v>
      </c>
      <c r="G103" s="41">
        <v>0</v>
      </c>
      <c r="H103" s="45">
        <v>0</v>
      </c>
      <c r="I103" s="41">
        <v>0</v>
      </c>
      <c r="J103" s="42">
        <v>0</v>
      </c>
      <c r="K103" s="42">
        <v>0</v>
      </c>
      <c r="L103" s="42">
        <v>0</v>
      </c>
      <c r="M103" s="41">
        <v>0</v>
      </c>
      <c r="N103" s="41">
        <v>0</v>
      </c>
      <c r="O103" s="41">
        <v>0</v>
      </c>
      <c r="P103" s="41">
        <v>0</v>
      </c>
      <c r="Q103" s="41">
        <v>0</v>
      </c>
    </row>
    <row r="104" spans="1:17" s="48" customFormat="1" x14ac:dyDescent="0.25">
      <c r="A104" s="169"/>
      <c r="B104" s="171"/>
      <c r="C104" s="169"/>
      <c r="D104" s="12" t="s">
        <v>66</v>
      </c>
      <c r="E104" s="41">
        <f t="shared" si="19"/>
        <v>4000</v>
      </c>
      <c r="F104" s="41">
        <v>4000</v>
      </c>
      <c r="G104" s="41">
        <v>0</v>
      </c>
      <c r="H104" s="45">
        <v>0</v>
      </c>
      <c r="I104" s="41">
        <v>0</v>
      </c>
      <c r="J104" s="42">
        <v>0</v>
      </c>
      <c r="K104" s="42">
        <v>0</v>
      </c>
      <c r="L104" s="42">
        <v>0</v>
      </c>
      <c r="M104" s="41">
        <v>0</v>
      </c>
      <c r="N104" s="41">
        <v>0</v>
      </c>
      <c r="O104" s="41">
        <v>0</v>
      </c>
      <c r="P104" s="41">
        <v>0</v>
      </c>
      <c r="Q104" s="41">
        <v>0</v>
      </c>
    </row>
    <row r="105" spans="1:17" s="48" customFormat="1" ht="31.5" x14ac:dyDescent="0.25">
      <c r="A105" s="169"/>
      <c r="B105" s="172"/>
      <c r="C105" s="169"/>
      <c r="D105" s="12" t="s">
        <v>67</v>
      </c>
      <c r="E105" s="41">
        <f t="shared" si="19"/>
        <v>0</v>
      </c>
      <c r="F105" s="41">
        <v>0</v>
      </c>
      <c r="G105" s="41">
        <v>0</v>
      </c>
      <c r="H105" s="45">
        <v>0</v>
      </c>
      <c r="I105" s="41">
        <v>0</v>
      </c>
      <c r="J105" s="42">
        <v>0</v>
      </c>
      <c r="K105" s="42">
        <v>0</v>
      </c>
      <c r="L105" s="42">
        <v>0</v>
      </c>
      <c r="M105" s="41">
        <v>0</v>
      </c>
      <c r="N105" s="41">
        <v>0</v>
      </c>
      <c r="O105" s="41">
        <v>0</v>
      </c>
      <c r="P105" s="41">
        <v>0</v>
      </c>
      <c r="Q105" s="41">
        <v>0</v>
      </c>
    </row>
    <row r="106" spans="1:17" s="44" customFormat="1" x14ac:dyDescent="0.25">
      <c r="A106" s="173" t="s">
        <v>117</v>
      </c>
      <c r="B106" s="173"/>
      <c r="C106" s="173"/>
      <c r="D106" s="12" t="s">
        <v>83</v>
      </c>
      <c r="E106" s="41">
        <f t="shared" si="19"/>
        <v>2989988.21</v>
      </c>
      <c r="F106" s="41">
        <f>F107+F108+F109+F110</f>
        <v>336217.11</v>
      </c>
      <c r="G106" s="41">
        <f t="shared" ref="G106:Q106" si="30">G107+G108+G109+G110</f>
        <v>332526.32</v>
      </c>
      <c r="H106" s="45">
        <f t="shared" si="30"/>
        <v>406631.58</v>
      </c>
      <c r="I106" s="41">
        <f t="shared" si="30"/>
        <v>410445.26</v>
      </c>
      <c r="J106" s="42">
        <f t="shared" si="30"/>
        <v>406315.79</v>
      </c>
      <c r="K106" s="42">
        <f>K107+K108+K109+K110</f>
        <v>365176.56</v>
      </c>
      <c r="L106" s="42">
        <f>L107+L108+L109+L110</f>
        <v>369443.06</v>
      </c>
      <c r="M106" s="41">
        <f>M107+M108+M109+M110</f>
        <v>363232.53</v>
      </c>
      <c r="N106" s="41">
        <f t="shared" si="30"/>
        <v>0</v>
      </c>
      <c r="O106" s="41">
        <f t="shared" si="30"/>
        <v>0</v>
      </c>
      <c r="P106" s="41">
        <f t="shared" si="30"/>
        <v>0</v>
      </c>
      <c r="Q106" s="41">
        <f t="shared" si="30"/>
        <v>0</v>
      </c>
    </row>
    <row r="107" spans="1:17" s="44" customFormat="1" x14ac:dyDescent="0.25">
      <c r="A107" s="173"/>
      <c r="B107" s="173"/>
      <c r="C107" s="173"/>
      <c r="D107" s="12" t="s">
        <v>64</v>
      </c>
      <c r="E107" s="41">
        <f t="shared" si="19"/>
        <v>89829.84</v>
      </c>
      <c r="F107" s="41">
        <f>F62+F67+F72+F77+F82+F87+F92+F97+F102</f>
        <v>5500</v>
      </c>
      <c r="G107" s="41">
        <f t="shared" ref="G107:Q110" si="31">G62+G67+G72+G77+G82+G87+G92+G97+G102</f>
        <v>0</v>
      </c>
      <c r="H107" s="45">
        <f t="shared" si="31"/>
        <v>20600</v>
      </c>
      <c r="I107" s="41">
        <f t="shared" si="31"/>
        <v>33400</v>
      </c>
      <c r="J107" s="42">
        <f t="shared" si="31"/>
        <v>30329.84</v>
      </c>
      <c r="K107" s="42">
        <v>0</v>
      </c>
      <c r="L107" s="42">
        <v>0</v>
      </c>
      <c r="M107" s="41">
        <f t="shared" si="31"/>
        <v>0</v>
      </c>
      <c r="N107" s="41">
        <f t="shared" si="31"/>
        <v>0</v>
      </c>
      <c r="O107" s="41">
        <f t="shared" si="31"/>
        <v>0</v>
      </c>
      <c r="P107" s="41">
        <f t="shared" si="31"/>
        <v>0</v>
      </c>
      <c r="Q107" s="41">
        <f t="shared" si="31"/>
        <v>0</v>
      </c>
    </row>
    <row r="108" spans="1:17" s="44" customFormat="1" ht="31.5" x14ac:dyDescent="0.25">
      <c r="A108" s="173"/>
      <c r="B108" s="173"/>
      <c r="C108" s="173"/>
      <c r="D108" s="12" t="s">
        <v>65</v>
      </c>
      <c r="E108" s="41">
        <f t="shared" si="19"/>
        <v>2745999.41</v>
      </c>
      <c r="F108" s="41">
        <f t="shared" ref="F108:L110" si="32">F63+F68+F73+F78+F83+F88+F93+F98+F103</f>
        <v>313906.25</v>
      </c>
      <c r="G108" s="41">
        <f t="shared" si="32"/>
        <v>315900</v>
      </c>
      <c r="H108" s="45">
        <f t="shared" si="31"/>
        <v>365700</v>
      </c>
      <c r="I108" s="41">
        <f t="shared" si="31"/>
        <v>356523</v>
      </c>
      <c r="J108" s="42">
        <f t="shared" si="32"/>
        <v>355670.16</v>
      </c>
      <c r="K108" s="42">
        <f>K63+K68+K73+K78+K83+K88+K93+K98+K103</f>
        <v>345400</v>
      </c>
      <c r="L108" s="42">
        <f>L63+L68+L73+L78+L83+L88+L93+L98+L103</f>
        <v>349400</v>
      </c>
      <c r="M108" s="41">
        <v>343500</v>
      </c>
      <c r="N108" s="41">
        <f t="shared" si="31"/>
        <v>0</v>
      </c>
      <c r="O108" s="41">
        <f t="shared" si="31"/>
        <v>0</v>
      </c>
      <c r="P108" s="41">
        <f t="shared" si="31"/>
        <v>0</v>
      </c>
      <c r="Q108" s="41">
        <f t="shared" si="31"/>
        <v>0</v>
      </c>
    </row>
    <row r="109" spans="1:17" s="44" customFormat="1" x14ac:dyDescent="0.25">
      <c r="A109" s="173"/>
      <c r="B109" s="173"/>
      <c r="C109" s="173"/>
      <c r="D109" s="12" t="s">
        <v>66</v>
      </c>
      <c r="E109" s="41">
        <f t="shared" si="19"/>
        <v>154158.96</v>
      </c>
      <c r="F109" s="41">
        <f t="shared" si="32"/>
        <v>16810.86</v>
      </c>
      <c r="G109" s="41">
        <f t="shared" si="32"/>
        <v>16626.32</v>
      </c>
      <c r="H109" s="45">
        <f t="shared" si="31"/>
        <v>20331.579999999998</v>
      </c>
      <c r="I109" s="41">
        <f t="shared" si="31"/>
        <v>20522.259999999998</v>
      </c>
      <c r="J109" s="42">
        <f t="shared" si="32"/>
        <v>20315.79</v>
      </c>
      <c r="K109" s="42">
        <f t="shared" si="32"/>
        <v>19776.560000000001</v>
      </c>
      <c r="L109" s="42">
        <f>L64+L69+L74+L79+L84+L89+L94+L99+L104</f>
        <v>20043.060000000001</v>
      </c>
      <c r="M109" s="41">
        <v>19732.53</v>
      </c>
      <c r="N109" s="41">
        <f t="shared" si="31"/>
        <v>0</v>
      </c>
      <c r="O109" s="41">
        <f t="shared" si="31"/>
        <v>0</v>
      </c>
      <c r="P109" s="41">
        <f t="shared" si="31"/>
        <v>0</v>
      </c>
      <c r="Q109" s="41">
        <f t="shared" si="31"/>
        <v>0</v>
      </c>
    </row>
    <row r="110" spans="1:17" s="44" customFormat="1" ht="31.5" x14ac:dyDescent="0.25">
      <c r="A110" s="173"/>
      <c r="B110" s="173"/>
      <c r="C110" s="173"/>
      <c r="D110" s="12" t="s">
        <v>67</v>
      </c>
      <c r="E110" s="41">
        <f t="shared" si="19"/>
        <v>0</v>
      </c>
      <c r="F110" s="41">
        <f t="shared" si="32"/>
        <v>0</v>
      </c>
      <c r="G110" s="41">
        <f t="shared" si="32"/>
        <v>0</v>
      </c>
      <c r="H110" s="45">
        <f t="shared" si="31"/>
        <v>0</v>
      </c>
      <c r="I110" s="41">
        <f t="shared" si="31"/>
        <v>0</v>
      </c>
      <c r="J110" s="42">
        <f t="shared" si="32"/>
        <v>0</v>
      </c>
      <c r="K110" s="42">
        <f t="shared" si="32"/>
        <v>0</v>
      </c>
      <c r="L110" s="42">
        <f t="shared" si="32"/>
        <v>0</v>
      </c>
      <c r="M110" s="41">
        <f t="shared" si="31"/>
        <v>0</v>
      </c>
      <c r="N110" s="41">
        <f t="shared" si="31"/>
        <v>0</v>
      </c>
      <c r="O110" s="41">
        <f t="shared" si="31"/>
        <v>0</v>
      </c>
      <c r="P110" s="41">
        <f t="shared" si="31"/>
        <v>0</v>
      </c>
      <c r="Q110" s="41">
        <f t="shared" si="31"/>
        <v>0</v>
      </c>
    </row>
    <row r="111" spans="1:17" s="44" customFormat="1" x14ac:dyDescent="0.25">
      <c r="A111" s="157" t="s">
        <v>118</v>
      </c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9"/>
    </row>
    <row r="112" spans="1:17" s="44" customFormat="1" x14ac:dyDescent="0.25">
      <c r="A112" s="148" t="s">
        <v>119</v>
      </c>
      <c r="B112" s="160" t="s">
        <v>120</v>
      </c>
      <c r="C112" s="154" t="s">
        <v>12</v>
      </c>
      <c r="D112" s="40" t="s">
        <v>83</v>
      </c>
      <c r="E112" s="45">
        <f t="shared" ref="E112:E126" si="33">SUM(F112:Q112)</f>
        <v>2225941</v>
      </c>
      <c r="F112" s="45">
        <f>F113+F114+F115+F116</f>
        <v>450941</v>
      </c>
      <c r="G112" s="45">
        <f>G113+G114+G115+G116</f>
        <v>300000</v>
      </c>
      <c r="H112" s="45">
        <f t="shared" ref="H112:Q112" si="34">H113+H114+H115+H116</f>
        <v>50000</v>
      </c>
      <c r="I112" s="45">
        <f t="shared" si="34"/>
        <v>130000</v>
      </c>
      <c r="J112" s="46">
        <f t="shared" si="34"/>
        <v>45000</v>
      </c>
      <c r="K112" s="46">
        <f>K113+K114+K115+K116</f>
        <v>50000</v>
      </c>
      <c r="L112" s="46">
        <f t="shared" si="34"/>
        <v>0</v>
      </c>
      <c r="M112" s="45">
        <f>M113+M114+M115+M116</f>
        <v>0</v>
      </c>
      <c r="N112" s="45">
        <f t="shared" si="34"/>
        <v>300000</v>
      </c>
      <c r="O112" s="45">
        <f t="shared" si="34"/>
        <v>300000</v>
      </c>
      <c r="P112" s="45">
        <f t="shared" si="34"/>
        <v>300000</v>
      </c>
      <c r="Q112" s="45">
        <f t="shared" si="34"/>
        <v>300000</v>
      </c>
    </row>
    <row r="113" spans="1:17" s="44" customFormat="1" x14ac:dyDescent="0.25">
      <c r="A113" s="149"/>
      <c r="B113" s="161"/>
      <c r="C113" s="155"/>
      <c r="D113" s="40" t="s">
        <v>64</v>
      </c>
      <c r="E113" s="45">
        <f t="shared" si="33"/>
        <v>0</v>
      </c>
      <c r="F113" s="45">
        <v>0</v>
      </c>
      <c r="G113" s="45">
        <v>0</v>
      </c>
      <c r="H113" s="45">
        <v>0</v>
      </c>
      <c r="I113" s="45">
        <v>0</v>
      </c>
      <c r="J113" s="46">
        <v>0</v>
      </c>
      <c r="K113" s="46">
        <v>0</v>
      </c>
      <c r="L113" s="46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</row>
    <row r="114" spans="1:17" s="44" customFormat="1" ht="31.5" x14ac:dyDescent="0.25">
      <c r="A114" s="149"/>
      <c r="B114" s="161"/>
      <c r="C114" s="155"/>
      <c r="D114" s="40" t="s">
        <v>65</v>
      </c>
      <c r="E114" s="45">
        <f t="shared" si="33"/>
        <v>0</v>
      </c>
      <c r="F114" s="45">
        <v>0</v>
      </c>
      <c r="G114" s="45">
        <v>0</v>
      </c>
      <c r="H114" s="45">
        <v>0</v>
      </c>
      <c r="I114" s="45">
        <v>0</v>
      </c>
      <c r="J114" s="46">
        <v>0</v>
      </c>
      <c r="K114" s="46">
        <v>0</v>
      </c>
      <c r="L114" s="46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</row>
    <row r="115" spans="1:17" s="44" customFormat="1" x14ac:dyDescent="0.25">
      <c r="A115" s="149"/>
      <c r="B115" s="161"/>
      <c r="C115" s="155"/>
      <c r="D115" s="40" t="s">
        <v>66</v>
      </c>
      <c r="E115" s="45">
        <f t="shared" si="33"/>
        <v>2225941</v>
      </c>
      <c r="F115" s="45">
        <v>450941</v>
      </c>
      <c r="G115" s="45">
        <v>300000</v>
      </c>
      <c r="H115" s="45">
        <v>50000</v>
      </c>
      <c r="I115" s="45">
        <v>130000</v>
      </c>
      <c r="J115" s="46">
        <v>45000</v>
      </c>
      <c r="K115" s="46">
        <v>50000</v>
      </c>
      <c r="L115" s="46">
        <v>0</v>
      </c>
      <c r="M115" s="45">
        <v>0</v>
      </c>
      <c r="N115" s="45">
        <v>300000</v>
      </c>
      <c r="O115" s="45">
        <v>300000</v>
      </c>
      <c r="P115" s="45">
        <v>300000</v>
      </c>
      <c r="Q115" s="45">
        <v>300000</v>
      </c>
    </row>
    <row r="116" spans="1:17" s="44" customFormat="1" ht="31.5" x14ac:dyDescent="0.25">
      <c r="A116" s="150"/>
      <c r="B116" s="162"/>
      <c r="C116" s="156"/>
      <c r="D116" s="40" t="s">
        <v>67</v>
      </c>
      <c r="E116" s="45">
        <f t="shared" si="33"/>
        <v>0</v>
      </c>
      <c r="F116" s="45">
        <v>0</v>
      </c>
      <c r="G116" s="45">
        <v>0</v>
      </c>
      <c r="H116" s="45">
        <v>0</v>
      </c>
      <c r="I116" s="45">
        <v>0</v>
      </c>
      <c r="J116" s="46">
        <v>0</v>
      </c>
      <c r="K116" s="46">
        <v>0</v>
      </c>
      <c r="L116" s="46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</row>
    <row r="117" spans="1:17" s="44" customFormat="1" x14ac:dyDescent="0.25">
      <c r="A117" s="148" t="s">
        <v>121</v>
      </c>
      <c r="B117" s="160" t="s">
        <v>122</v>
      </c>
      <c r="C117" s="154" t="s">
        <v>12</v>
      </c>
      <c r="D117" s="40" t="s">
        <v>83</v>
      </c>
      <c r="E117" s="45">
        <f t="shared" si="33"/>
        <v>103491547.92999998</v>
      </c>
      <c r="F117" s="45">
        <f>F118+F119+F120+F121</f>
        <v>8194959.7699999996</v>
      </c>
      <c r="G117" s="45">
        <f>G118+G119+G120+G121</f>
        <v>8463559.2599999998</v>
      </c>
      <c r="H117" s="45">
        <f t="shared" ref="H117:Q117" si="35">H118+H119+H120+H121</f>
        <v>7850321.79</v>
      </c>
      <c r="I117" s="45">
        <f t="shared" si="35"/>
        <v>8568794.4000000004</v>
      </c>
      <c r="J117" s="46">
        <f t="shared" si="35"/>
        <v>9374628.1400000006</v>
      </c>
      <c r="K117" s="46">
        <f>K118+K119+K120+K121</f>
        <v>10028558.49</v>
      </c>
      <c r="L117" s="46">
        <f>L118+L119+L120+L121</f>
        <v>9000000</v>
      </c>
      <c r="M117" s="45">
        <f>M118+M119+M120+M121</f>
        <v>9000000</v>
      </c>
      <c r="N117" s="45">
        <f t="shared" si="35"/>
        <v>8252681.5199999996</v>
      </c>
      <c r="O117" s="45">
        <f t="shared" si="35"/>
        <v>8252681.5199999996</v>
      </c>
      <c r="P117" s="45">
        <f t="shared" si="35"/>
        <v>8252681.5199999996</v>
      </c>
      <c r="Q117" s="45">
        <f t="shared" si="35"/>
        <v>8252681.5199999996</v>
      </c>
    </row>
    <row r="118" spans="1:17" s="44" customFormat="1" x14ac:dyDescent="0.25">
      <c r="A118" s="149"/>
      <c r="B118" s="161"/>
      <c r="C118" s="155"/>
      <c r="D118" s="40" t="s">
        <v>64</v>
      </c>
      <c r="E118" s="45">
        <f t="shared" si="33"/>
        <v>0</v>
      </c>
      <c r="F118" s="45">
        <v>0</v>
      </c>
      <c r="G118" s="45">
        <v>0</v>
      </c>
      <c r="H118" s="45">
        <v>0</v>
      </c>
      <c r="I118" s="45">
        <v>0</v>
      </c>
      <c r="J118" s="46">
        <v>0</v>
      </c>
      <c r="K118" s="46">
        <v>0</v>
      </c>
      <c r="L118" s="46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</row>
    <row r="119" spans="1:17" s="44" customFormat="1" ht="31.5" x14ac:dyDescent="0.25">
      <c r="A119" s="149"/>
      <c r="B119" s="161"/>
      <c r="C119" s="155"/>
      <c r="D119" s="40" t="s">
        <v>65</v>
      </c>
      <c r="E119" s="45">
        <f t="shared" si="33"/>
        <v>221000</v>
      </c>
      <c r="F119" s="45">
        <v>0</v>
      </c>
      <c r="G119" s="45">
        <v>21000</v>
      </c>
      <c r="H119" s="45">
        <v>200000</v>
      </c>
      <c r="I119" s="45">
        <v>0</v>
      </c>
      <c r="J119" s="46">
        <v>0</v>
      </c>
      <c r="K119" s="46">
        <v>0</v>
      </c>
      <c r="L119" s="46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</row>
    <row r="120" spans="1:17" s="44" customFormat="1" x14ac:dyDescent="0.25">
      <c r="A120" s="149"/>
      <c r="B120" s="161"/>
      <c r="C120" s="155"/>
      <c r="D120" s="40" t="s">
        <v>66</v>
      </c>
      <c r="E120" s="45">
        <f t="shared" si="33"/>
        <v>103270547.92999998</v>
      </c>
      <c r="F120" s="45">
        <v>8194959.7699999996</v>
      </c>
      <c r="G120" s="45">
        <v>8442559.2599999998</v>
      </c>
      <c r="H120" s="45">
        <v>7650321.79</v>
      </c>
      <c r="I120" s="45">
        <v>8568794.4000000004</v>
      </c>
      <c r="J120" s="46">
        <v>9374628.1400000006</v>
      </c>
      <c r="K120" s="46">
        <v>10028558.49</v>
      </c>
      <c r="L120" s="46">
        <v>9000000</v>
      </c>
      <c r="M120" s="45">
        <v>9000000</v>
      </c>
      <c r="N120" s="45">
        <v>8252681.5199999996</v>
      </c>
      <c r="O120" s="45">
        <v>8252681.5199999996</v>
      </c>
      <c r="P120" s="45">
        <v>8252681.5199999996</v>
      </c>
      <c r="Q120" s="45">
        <v>8252681.5199999996</v>
      </c>
    </row>
    <row r="121" spans="1:17" s="44" customFormat="1" ht="31.5" x14ac:dyDescent="0.25">
      <c r="A121" s="150"/>
      <c r="B121" s="162"/>
      <c r="C121" s="156"/>
      <c r="D121" s="40" t="s">
        <v>67</v>
      </c>
      <c r="E121" s="45">
        <f t="shared" si="33"/>
        <v>0</v>
      </c>
      <c r="F121" s="45">
        <v>0</v>
      </c>
      <c r="G121" s="45">
        <v>0</v>
      </c>
      <c r="H121" s="45">
        <v>0</v>
      </c>
      <c r="I121" s="45">
        <v>0</v>
      </c>
      <c r="J121" s="46">
        <v>0</v>
      </c>
      <c r="K121" s="46">
        <v>0</v>
      </c>
      <c r="L121" s="46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</row>
    <row r="122" spans="1:17" s="50" customFormat="1" x14ac:dyDescent="0.25">
      <c r="A122" s="148"/>
      <c r="B122" s="151" t="s">
        <v>123</v>
      </c>
      <c r="C122" s="154"/>
      <c r="D122" s="40" t="s">
        <v>83</v>
      </c>
      <c r="E122" s="45">
        <f t="shared" si="33"/>
        <v>105717488.92999998</v>
      </c>
      <c r="F122" s="45">
        <f>F123+F124+F125+F126</f>
        <v>8645900.7699999996</v>
      </c>
      <c r="G122" s="45">
        <f>G123+G124+G125+G126</f>
        <v>8763559.2599999998</v>
      </c>
      <c r="H122" s="45">
        <f t="shared" ref="H122:Q122" si="36">H123+H124+H125+H126</f>
        <v>7900321.79</v>
      </c>
      <c r="I122" s="45">
        <f t="shared" si="36"/>
        <v>8698794.4000000004</v>
      </c>
      <c r="J122" s="46">
        <f t="shared" si="36"/>
        <v>9419628.1400000006</v>
      </c>
      <c r="K122" s="46">
        <f>K123+K124+K125+K126</f>
        <v>10078558.49</v>
      </c>
      <c r="L122" s="46">
        <f>L123+L124+L125+L126</f>
        <v>9000000</v>
      </c>
      <c r="M122" s="45">
        <f>M123+M124+M125+M126</f>
        <v>9000000</v>
      </c>
      <c r="N122" s="45">
        <f t="shared" si="36"/>
        <v>8552681.5199999996</v>
      </c>
      <c r="O122" s="45">
        <f t="shared" si="36"/>
        <v>8552681.5199999996</v>
      </c>
      <c r="P122" s="45">
        <f t="shared" si="36"/>
        <v>8552681.5199999996</v>
      </c>
      <c r="Q122" s="45">
        <f t="shared" si="36"/>
        <v>8552681.5199999996</v>
      </c>
    </row>
    <row r="123" spans="1:17" s="50" customFormat="1" x14ac:dyDescent="0.25">
      <c r="A123" s="149"/>
      <c r="B123" s="152"/>
      <c r="C123" s="155"/>
      <c r="D123" s="40" t="s">
        <v>64</v>
      </c>
      <c r="E123" s="45">
        <f t="shared" si="33"/>
        <v>0</v>
      </c>
      <c r="F123" s="45">
        <f>F113+F118</f>
        <v>0</v>
      </c>
      <c r="G123" s="45">
        <f t="shared" ref="G123:Q126" si="37">G113+G118</f>
        <v>0</v>
      </c>
      <c r="H123" s="45">
        <f t="shared" si="37"/>
        <v>0</v>
      </c>
      <c r="I123" s="45">
        <f t="shared" si="37"/>
        <v>0</v>
      </c>
      <c r="J123" s="46">
        <f t="shared" si="37"/>
        <v>0</v>
      </c>
      <c r="K123" s="46">
        <f>K113+K118</f>
        <v>0</v>
      </c>
      <c r="L123" s="46">
        <f t="shared" si="37"/>
        <v>0</v>
      </c>
      <c r="M123" s="45">
        <f t="shared" si="37"/>
        <v>0</v>
      </c>
      <c r="N123" s="45">
        <f t="shared" si="37"/>
        <v>0</v>
      </c>
      <c r="O123" s="45">
        <f t="shared" si="37"/>
        <v>0</v>
      </c>
      <c r="P123" s="45">
        <f t="shared" si="37"/>
        <v>0</v>
      </c>
      <c r="Q123" s="45">
        <f t="shared" si="37"/>
        <v>0</v>
      </c>
    </row>
    <row r="124" spans="1:17" s="50" customFormat="1" ht="31.5" x14ac:dyDescent="0.25">
      <c r="A124" s="149"/>
      <c r="B124" s="152"/>
      <c r="C124" s="155"/>
      <c r="D124" s="40" t="s">
        <v>65</v>
      </c>
      <c r="E124" s="45">
        <f t="shared" si="33"/>
        <v>221000</v>
      </c>
      <c r="F124" s="45">
        <f t="shared" ref="F124:L126" si="38">F114+F119</f>
        <v>0</v>
      </c>
      <c r="G124" s="45">
        <f t="shared" si="38"/>
        <v>21000</v>
      </c>
      <c r="H124" s="45">
        <f t="shared" si="37"/>
        <v>200000</v>
      </c>
      <c r="I124" s="45">
        <f t="shared" si="37"/>
        <v>0</v>
      </c>
      <c r="J124" s="46">
        <f t="shared" si="38"/>
        <v>0</v>
      </c>
      <c r="K124" s="46">
        <f>K114+K119</f>
        <v>0</v>
      </c>
      <c r="L124" s="46">
        <f t="shared" si="38"/>
        <v>0</v>
      </c>
      <c r="M124" s="45">
        <f t="shared" si="37"/>
        <v>0</v>
      </c>
      <c r="N124" s="45">
        <f t="shared" si="37"/>
        <v>0</v>
      </c>
      <c r="O124" s="45">
        <f t="shared" si="37"/>
        <v>0</v>
      </c>
      <c r="P124" s="45">
        <f t="shared" si="37"/>
        <v>0</v>
      </c>
      <c r="Q124" s="45">
        <f t="shared" si="37"/>
        <v>0</v>
      </c>
    </row>
    <row r="125" spans="1:17" s="50" customFormat="1" x14ac:dyDescent="0.25">
      <c r="A125" s="149"/>
      <c r="B125" s="152"/>
      <c r="C125" s="155"/>
      <c r="D125" s="40" t="s">
        <v>66</v>
      </c>
      <c r="E125" s="45">
        <f t="shared" si="33"/>
        <v>105496488.92999998</v>
      </c>
      <c r="F125" s="45">
        <f t="shared" si="38"/>
        <v>8645900.7699999996</v>
      </c>
      <c r="G125" s="45">
        <f t="shared" si="38"/>
        <v>8742559.2599999998</v>
      </c>
      <c r="H125" s="45">
        <f t="shared" si="37"/>
        <v>7700321.79</v>
      </c>
      <c r="I125" s="45">
        <f t="shared" si="37"/>
        <v>8698794.4000000004</v>
      </c>
      <c r="J125" s="46">
        <f t="shared" si="38"/>
        <v>9419628.1400000006</v>
      </c>
      <c r="K125" s="46">
        <f>K115+K120</f>
        <v>10078558.49</v>
      </c>
      <c r="L125" s="46">
        <f>L115+L120</f>
        <v>9000000</v>
      </c>
      <c r="M125" s="45">
        <f>M115+M120</f>
        <v>9000000</v>
      </c>
      <c r="N125" s="45">
        <f t="shared" si="37"/>
        <v>8552681.5199999996</v>
      </c>
      <c r="O125" s="45">
        <f t="shared" si="37"/>
        <v>8552681.5199999996</v>
      </c>
      <c r="P125" s="45">
        <f t="shared" si="37"/>
        <v>8552681.5199999996</v>
      </c>
      <c r="Q125" s="45">
        <f t="shared" si="37"/>
        <v>8552681.5199999996</v>
      </c>
    </row>
    <row r="126" spans="1:17" s="50" customFormat="1" ht="31.5" x14ac:dyDescent="0.25">
      <c r="A126" s="150"/>
      <c r="B126" s="153"/>
      <c r="C126" s="156"/>
      <c r="D126" s="40" t="s">
        <v>67</v>
      </c>
      <c r="E126" s="45">
        <f t="shared" si="33"/>
        <v>0</v>
      </c>
      <c r="F126" s="45">
        <f t="shared" si="38"/>
        <v>0</v>
      </c>
      <c r="G126" s="45">
        <f t="shared" si="38"/>
        <v>0</v>
      </c>
      <c r="H126" s="45">
        <f t="shared" si="38"/>
        <v>0</v>
      </c>
      <c r="I126" s="45">
        <f t="shared" si="38"/>
        <v>0</v>
      </c>
      <c r="J126" s="46">
        <f t="shared" si="38"/>
        <v>0</v>
      </c>
      <c r="K126" s="46">
        <f t="shared" si="38"/>
        <v>0</v>
      </c>
      <c r="L126" s="46">
        <f t="shared" si="38"/>
        <v>0</v>
      </c>
      <c r="M126" s="45">
        <f t="shared" si="37"/>
        <v>0</v>
      </c>
      <c r="N126" s="45">
        <f t="shared" si="37"/>
        <v>0</v>
      </c>
      <c r="O126" s="45">
        <f t="shared" si="37"/>
        <v>0</v>
      </c>
      <c r="P126" s="45">
        <f t="shared" si="37"/>
        <v>0</v>
      </c>
      <c r="Q126" s="45">
        <f t="shared" si="37"/>
        <v>0</v>
      </c>
    </row>
    <row r="127" spans="1:17" s="50" customFormat="1" x14ac:dyDescent="0.25">
      <c r="A127" s="157" t="s">
        <v>124</v>
      </c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9"/>
    </row>
    <row r="128" spans="1:17" s="50" customFormat="1" x14ac:dyDescent="0.25">
      <c r="A128" s="177" t="s">
        <v>125</v>
      </c>
      <c r="B128" s="160" t="s">
        <v>126</v>
      </c>
      <c r="C128" s="167" t="s">
        <v>12</v>
      </c>
      <c r="D128" s="51" t="s">
        <v>83</v>
      </c>
      <c r="E128" s="45">
        <f t="shared" ref="E128:E152" si="39">SUM(F128:Q128)</f>
        <v>0</v>
      </c>
      <c r="F128" s="45">
        <f>F129+F130+F131+F132</f>
        <v>0</v>
      </c>
      <c r="G128" s="45">
        <f t="shared" ref="G128:Q128" si="40">G129+G130+G131+G132</f>
        <v>0</v>
      </c>
      <c r="H128" s="45">
        <f t="shared" si="40"/>
        <v>0</v>
      </c>
      <c r="I128" s="45">
        <f t="shared" si="40"/>
        <v>0</v>
      </c>
      <c r="J128" s="46">
        <f t="shared" si="40"/>
        <v>0</v>
      </c>
      <c r="K128" s="46">
        <f t="shared" si="40"/>
        <v>0</v>
      </c>
      <c r="L128" s="46">
        <f t="shared" si="40"/>
        <v>0</v>
      </c>
      <c r="M128" s="45">
        <f t="shared" si="40"/>
        <v>0</v>
      </c>
      <c r="N128" s="45">
        <f t="shared" si="40"/>
        <v>0</v>
      </c>
      <c r="O128" s="45">
        <f t="shared" si="40"/>
        <v>0</v>
      </c>
      <c r="P128" s="45">
        <f t="shared" si="40"/>
        <v>0</v>
      </c>
      <c r="Q128" s="45">
        <f t="shared" si="40"/>
        <v>0</v>
      </c>
    </row>
    <row r="129" spans="1:17" s="50" customFormat="1" x14ac:dyDescent="0.25">
      <c r="A129" s="177"/>
      <c r="B129" s="161"/>
      <c r="C129" s="167"/>
      <c r="D129" s="51" t="s">
        <v>64</v>
      </c>
      <c r="E129" s="45">
        <f t="shared" si="39"/>
        <v>0</v>
      </c>
      <c r="F129" s="45">
        <v>0</v>
      </c>
      <c r="G129" s="45">
        <v>0</v>
      </c>
      <c r="H129" s="45">
        <v>0</v>
      </c>
      <c r="I129" s="45">
        <v>0</v>
      </c>
      <c r="J129" s="46">
        <v>0</v>
      </c>
      <c r="K129" s="46">
        <v>0</v>
      </c>
      <c r="L129" s="46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</row>
    <row r="130" spans="1:17" s="50" customFormat="1" ht="31.5" x14ac:dyDescent="0.25">
      <c r="A130" s="177"/>
      <c r="B130" s="161"/>
      <c r="C130" s="167"/>
      <c r="D130" s="51" t="s">
        <v>65</v>
      </c>
      <c r="E130" s="45">
        <f t="shared" si="39"/>
        <v>0</v>
      </c>
      <c r="F130" s="45">
        <v>0</v>
      </c>
      <c r="G130" s="45">
        <v>0</v>
      </c>
      <c r="H130" s="45">
        <v>0</v>
      </c>
      <c r="I130" s="45">
        <v>0</v>
      </c>
      <c r="J130" s="46">
        <v>0</v>
      </c>
      <c r="K130" s="46">
        <v>0</v>
      </c>
      <c r="L130" s="46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</row>
    <row r="131" spans="1:17" s="50" customFormat="1" x14ac:dyDescent="0.25">
      <c r="A131" s="177"/>
      <c r="B131" s="161"/>
      <c r="C131" s="167"/>
      <c r="D131" s="51" t="s">
        <v>66</v>
      </c>
      <c r="E131" s="45">
        <f t="shared" si="39"/>
        <v>0</v>
      </c>
      <c r="F131" s="45">
        <v>0</v>
      </c>
      <c r="G131" s="45">
        <v>0</v>
      </c>
      <c r="H131" s="45">
        <v>0</v>
      </c>
      <c r="I131" s="45">
        <v>0</v>
      </c>
      <c r="J131" s="46">
        <v>0</v>
      </c>
      <c r="K131" s="46">
        <v>0</v>
      </c>
      <c r="L131" s="46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0</v>
      </c>
    </row>
    <row r="132" spans="1:17" s="50" customFormat="1" ht="31.5" x14ac:dyDescent="0.25">
      <c r="A132" s="177"/>
      <c r="B132" s="162"/>
      <c r="C132" s="167"/>
      <c r="D132" s="51" t="s">
        <v>67</v>
      </c>
      <c r="E132" s="45">
        <f t="shared" si="39"/>
        <v>0</v>
      </c>
      <c r="F132" s="45">
        <v>0</v>
      </c>
      <c r="G132" s="45">
        <v>0</v>
      </c>
      <c r="H132" s="45">
        <v>0</v>
      </c>
      <c r="I132" s="45">
        <v>0</v>
      </c>
      <c r="J132" s="46">
        <v>0</v>
      </c>
      <c r="K132" s="46">
        <v>0</v>
      </c>
      <c r="L132" s="46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</row>
    <row r="133" spans="1:17" s="44" customFormat="1" x14ac:dyDescent="0.25">
      <c r="A133" s="174" t="s">
        <v>127</v>
      </c>
      <c r="B133" s="175" t="s">
        <v>128</v>
      </c>
      <c r="C133" s="176" t="s">
        <v>12</v>
      </c>
      <c r="D133" s="51" t="s">
        <v>83</v>
      </c>
      <c r="E133" s="45">
        <f t="shared" si="39"/>
        <v>63000</v>
      </c>
      <c r="F133" s="45">
        <f>F134+F135+F136+F137</f>
        <v>63000</v>
      </c>
      <c r="G133" s="45">
        <f t="shared" ref="G133:Q133" si="41">G134+G135+G136+G137</f>
        <v>0</v>
      </c>
      <c r="H133" s="45">
        <f t="shared" si="41"/>
        <v>0</v>
      </c>
      <c r="I133" s="45">
        <f t="shared" si="41"/>
        <v>0</v>
      </c>
      <c r="J133" s="46">
        <f t="shared" si="41"/>
        <v>0</v>
      </c>
      <c r="K133" s="46">
        <f t="shared" si="41"/>
        <v>0</v>
      </c>
      <c r="L133" s="46">
        <f t="shared" si="41"/>
        <v>0</v>
      </c>
      <c r="M133" s="45">
        <f t="shared" si="41"/>
        <v>0</v>
      </c>
      <c r="N133" s="45">
        <f t="shared" si="41"/>
        <v>0</v>
      </c>
      <c r="O133" s="45">
        <f t="shared" si="41"/>
        <v>0</v>
      </c>
      <c r="P133" s="45">
        <f t="shared" si="41"/>
        <v>0</v>
      </c>
      <c r="Q133" s="45">
        <f t="shared" si="41"/>
        <v>0</v>
      </c>
    </row>
    <row r="134" spans="1:17" s="44" customFormat="1" x14ac:dyDescent="0.25">
      <c r="A134" s="174"/>
      <c r="B134" s="175"/>
      <c r="C134" s="176"/>
      <c r="D134" s="51" t="s">
        <v>64</v>
      </c>
      <c r="E134" s="45">
        <f t="shared" si="39"/>
        <v>0</v>
      </c>
      <c r="F134" s="45">
        <v>0</v>
      </c>
      <c r="G134" s="45">
        <v>0</v>
      </c>
      <c r="H134" s="45">
        <v>0</v>
      </c>
      <c r="I134" s="45">
        <v>0</v>
      </c>
      <c r="J134" s="46">
        <v>0</v>
      </c>
      <c r="K134" s="46">
        <v>0</v>
      </c>
      <c r="L134" s="46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</row>
    <row r="135" spans="1:17" s="44" customFormat="1" ht="31.5" x14ac:dyDescent="0.25">
      <c r="A135" s="174"/>
      <c r="B135" s="175"/>
      <c r="C135" s="176"/>
      <c r="D135" s="51" t="s">
        <v>65</v>
      </c>
      <c r="E135" s="45">
        <f t="shared" si="39"/>
        <v>0</v>
      </c>
      <c r="F135" s="45">
        <v>0</v>
      </c>
      <c r="G135" s="45">
        <v>0</v>
      </c>
      <c r="H135" s="45">
        <v>0</v>
      </c>
      <c r="I135" s="45">
        <v>0</v>
      </c>
      <c r="J135" s="46">
        <v>0</v>
      </c>
      <c r="K135" s="46">
        <v>0</v>
      </c>
      <c r="L135" s="46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</row>
    <row r="136" spans="1:17" s="44" customFormat="1" x14ac:dyDescent="0.25">
      <c r="A136" s="174"/>
      <c r="B136" s="175"/>
      <c r="C136" s="176"/>
      <c r="D136" s="51" t="s">
        <v>66</v>
      </c>
      <c r="E136" s="45">
        <f t="shared" si="39"/>
        <v>63000</v>
      </c>
      <c r="F136" s="52">
        <v>63000</v>
      </c>
      <c r="G136" s="52">
        <v>0</v>
      </c>
      <c r="H136" s="52">
        <v>0</v>
      </c>
      <c r="I136" s="45">
        <v>0</v>
      </c>
      <c r="J136" s="46">
        <v>0</v>
      </c>
      <c r="K136" s="46">
        <v>0</v>
      </c>
      <c r="L136" s="46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</row>
    <row r="137" spans="1:17" s="44" customFormat="1" ht="31.5" x14ac:dyDescent="0.25">
      <c r="A137" s="174"/>
      <c r="B137" s="175"/>
      <c r="C137" s="176"/>
      <c r="D137" s="51" t="s">
        <v>67</v>
      </c>
      <c r="E137" s="45">
        <f t="shared" si="39"/>
        <v>0</v>
      </c>
      <c r="F137" s="45">
        <v>0</v>
      </c>
      <c r="G137" s="45">
        <v>0</v>
      </c>
      <c r="H137" s="45">
        <v>0</v>
      </c>
      <c r="I137" s="45">
        <v>0</v>
      </c>
      <c r="J137" s="46">
        <v>0</v>
      </c>
      <c r="K137" s="46">
        <v>0</v>
      </c>
      <c r="L137" s="46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</row>
    <row r="138" spans="1:17" s="50" customFormat="1" x14ac:dyDescent="0.25">
      <c r="A138" s="174" t="s">
        <v>129</v>
      </c>
      <c r="B138" s="175" t="s">
        <v>130</v>
      </c>
      <c r="C138" s="176" t="s">
        <v>12</v>
      </c>
      <c r="D138" s="51" t="s">
        <v>83</v>
      </c>
      <c r="E138" s="45">
        <f t="shared" ref="E138:E142" si="42">SUM(F138:Q138)</f>
        <v>0</v>
      </c>
      <c r="F138" s="45">
        <f>F139+F140+F141+F142</f>
        <v>0</v>
      </c>
      <c r="G138" s="45">
        <f t="shared" ref="G138:Q138" si="43">G139+G140+G141+G142</f>
        <v>0</v>
      </c>
      <c r="H138" s="45">
        <f t="shared" si="43"/>
        <v>0</v>
      </c>
      <c r="I138" s="45">
        <f t="shared" si="43"/>
        <v>0</v>
      </c>
      <c r="J138" s="46">
        <f t="shared" si="43"/>
        <v>0</v>
      </c>
      <c r="K138" s="46">
        <f t="shared" si="43"/>
        <v>0</v>
      </c>
      <c r="L138" s="46">
        <f>L139+L140+L141+L142</f>
        <v>0</v>
      </c>
      <c r="M138" s="45">
        <f>M139+M140+M141+M142</f>
        <v>0</v>
      </c>
      <c r="N138" s="45">
        <f t="shared" si="43"/>
        <v>0</v>
      </c>
      <c r="O138" s="45">
        <f t="shared" si="43"/>
        <v>0</v>
      </c>
      <c r="P138" s="45">
        <f t="shared" si="43"/>
        <v>0</v>
      </c>
      <c r="Q138" s="45">
        <f t="shared" si="43"/>
        <v>0</v>
      </c>
    </row>
    <row r="139" spans="1:17" s="50" customFormat="1" x14ac:dyDescent="0.25">
      <c r="A139" s="174"/>
      <c r="B139" s="175"/>
      <c r="C139" s="176"/>
      <c r="D139" s="51" t="s">
        <v>64</v>
      </c>
      <c r="E139" s="45">
        <f t="shared" si="42"/>
        <v>0</v>
      </c>
      <c r="F139" s="45">
        <v>0</v>
      </c>
      <c r="G139" s="45">
        <v>0</v>
      </c>
      <c r="H139" s="45">
        <v>0</v>
      </c>
      <c r="I139" s="45">
        <v>0</v>
      </c>
      <c r="J139" s="46">
        <v>0</v>
      </c>
      <c r="K139" s="46">
        <v>0</v>
      </c>
      <c r="L139" s="46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</row>
    <row r="140" spans="1:17" s="50" customFormat="1" ht="31.5" x14ac:dyDescent="0.25">
      <c r="A140" s="174"/>
      <c r="B140" s="175"/>
      <c r="C140" s="176"/>
      <c r="D140" s="51" t="s">
        <v>65</v>
      </c>
      <c r="E140" s="45">
        <f t="shared" si="42"/>
        <v>0</v>
      </c>
      <c r="F140" s="45">
        <v>0</v>
      </c>
      <c r="G140" s="45">
        <v>0</v>
      </c>
      <c r="H140" s="45">
        <v>0</v>
      </c>
      <c r="I140" s="45">
        <v>0</v>
      </c>
      <c r="J140" s="46">
        <v>0</v>
      </c>
      <c r="K140" s="46">
        <v>0</v>
      </c>
      <c r="L140" s="46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</row>
    <row r="141" spans="1:17" s="50" customFormat="1" x14ac:dyDescent="0.25">
      <c r="A141" s="174"/>
      <c r="B141" s="175"/>
      <c r="C141" s="176"/>
      <c r="D141" s="51" t="s">
        <v>66</v>
      </c>
      <c r="E141" s="45">
        <v>0</v>
      </c>
      <c r="F141" s="52">
        <v>0</v>
      </c>
      <c r="G141" s="52">
        <v>0</v>
      </c>
      <c r="H141" s="52">
        <v>0</v>
      </c>
      <c r="I141" s="45">
        <v>0</v>
      </c>
      <c r="J141" s="46">
        <v>0</v>
      </c>
      <c r="K141" s="46">
        <v>0</v>
      </c>
      <c r="L141" s="46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</row>
    <row r="142" spans="1:17" s="50" customFormat="1" ht="31.5" x14ac:dyDescent="0.25">
      <c r="A142" s="174"/>
      <c r="B142" s="175"/>
      <c r="C142" s="176"/>
      <c r="D142" s="51" t="s">
        <v>67</v>
      </c>
      <c r="E142" s="45">
        <f t="shared" si="42"/>
        <v>0</v>
      </c>
      <c r="F142" s="45">
        <v>0</v>
      </c>
      <c r="G142" s="45">
        <v>0</v>
      </c>
      <c r="H142" s="45">
        <v>0</v>
      </c>
      <c r="I142" s="45">
        <v>0</v>
      </c>
      <c r="J142" s="46">
        <v>0</v>
      </c>
      <c r="K142" s="46">
        <v>0</v>
      </c>
      <c r="L142" s="46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</row>
    <row r="143" spans="1:17" s="50" customFormat="1" x14ac:dyDescent="0.25">
      <c r="A143" s="174" t="s">
        <v>131</v>
      </c>
      <c r="B143" s="175" t="s">
        <v>132</v>
      </c>
      <c r="C143" s="176" t="s">
        <v>12</v>
      </c>
      <c r="D143" s="51" t="s">
        <v>83</v>
      </c>
      <c r="E143" s="45">
        <f t="shared" ref="E143:E147" si="44">SUM(F143:Q143)</f>
        <v>4500433.2</v>
      </c>
      <c r="F143" s="45">
        <f>F144+F145+F146+F147</f>
        <v>0</v>
      </c>
      <c r="G143" s="45">
        <f t="shared" ref="G143:K143" si="45">G144+G145+G146+G147</f>
        <v>0</v>
      </c>
      <c r="H143" s="45">
        <f t="shared" si="45"/>
        <v>0</v>
      </c>
      <c r="I143" s="45">
        <f t="shared" si="45"/>
        <v>0</v>
      </c>
      <c r="J143" s="46">
        <f t="shared" si="45"/>
        <v>0</v>
      </c>
      <c r="K143" s="46">
        <f t="shared" si="45"/>
        <v>1500433.2</v>
      </c>
      <c r="L143" s="46">
        <f>L144+L145+L146+L147</f>
        <v>1500000</v>
      </c>
      <c r="M143" s="45">
        <f>M144+M145+M146+M147</f>
        <v>1500000</v>
      </c>
      <c r="N143" s="45">
        <f t="shared" ref="N143:Q143" si="46">N144+N145+N146+N147</f>
        <v>0</v>
      </c>
      <c r="O143" s="45">
        <f t="shared" si="46"/>
        <v>0</v>
      </c>
      <c r="P143" s="45">
        <f t="shared" si="46"/>
        <v>0</v>
      </c>
      <c r="Q143" s="45">
        <f t="shared" si="46"/>
        <v>0</v>
      </c>
    </row>
    <row r="144" spans="1:17" s="44" customFormat="1" x14ac:dyDescent="0.25">
      <c r="A144" s="174"/>
      <c r="B144" s="175"/>
      <c r="C144" s="176"/>
      <c r="D144" s="51" t="s">
        <v>64</v>
      </c>
      <c r="E144" s="45">
        <f t="shared" si="44"/>
        <v>0</v>
      </c>
      <c r="F144" s="45">
        <v>0</v>
      </c>
      <c r="G144" s="45">
        <v>0</v>
      </c>
      <c r="H144" s="45">
        <v>0</v>
      </c>
      <c r="I144" s="45">
        <v>0</v>
      </c>
      <c r="J144" s="46">
        <v>0</v>
      </c>
      <c r="K144" s="46">
        <v>0</v>
      </c>
      <c r="L144" s="46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</row>
    <row r="145" spans="1:17" s="44" customFormat="1" ht="31.5" x14ac:dyDescent="0.25">
      <c r="A145" s="174"/>
      <c r="B145" s="175"/>
      <c r="C145" s="176"/>
      <c r="D145" s="51" t="s">
        <v>65</v>
      </c>
      <c r="E145" s="45">
        <f t="shared" si="44"/>
        <v>0</v>
      </c>
      <c r="F145" s="45">
        <v>0</v>
      </c>
      <c r="G145" s="45">
        <v>0</v>
      </c>
      <c r="H145" s="45">
        <v>0</v>
      </c>
      <c r="I145" s="45">
        <v>0</v>
      </c>
      <c r="J145" s="46">
        <v>0</v>
      </c>
      <c r="K145" s="46">
        <v>0</v>
      </c>
      <c r="L145" s="46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</row>
    <row r="146" spans="1:17" s="44" customFormat="1" x14ac:dyDescent="0.25">
      <c r="A146" s="174"/>
      <c r="B146" s="175"/>
      <c r="C146" s="176"/>
      <c r="D146" s="51" t="s">
        <v>66</v>
      </c>
      <c r="E146" s="45">
        <v>0</v>
      </c>
      <c r="F146" s="52">
        <v>0</v>
      </c>
      <c r="G146" s="52">
        <v>0</v>
      </c>
      <c r="H146" s="52">
        <v>0</v>
      </c>
      <c r="I146" s="45">
        <v>0</v>
      </c>
      <c r="J146" s="46">
        <v>0</v>
      </c>
      <c r="K146" s="46">
        <v>1500433.2</v>
      </c>
      <c r="L146" s="46">
        <v>1500000</v>
      </c>
      <c r="M146" s="45">
        <v>1500000</v>
      </c>
      <c r="N146" s="45">
        <v>0</v>
      </c>
      <c r="O146" s="45">
        <v>0</v>
      </c>
      <c r="P146" s="45">
        <v>0</v>
      </c>
      <c r="Q146" s="45">
        <v>0</v>
      </c>
    </row>
    <row r="147" spans="1:17" s="44" customFormat="1" ht="31.5" x14ac:dyDescent="0.25">
      <c r="A147" s="174"/>
      <c r="B147" s="175"/>
      <c r="C147" s="176"/>
      <c r="D147" s="51" t="s">
        <v>67</v>
      </c>
      <c r="E147" s="45">
        <f t="shared" si="44"/>
        <v>0</v>
      </c>
      <c r="F147" s="45">
        <v>0</v>
      </c>
      <c r="G147" s="45">
        <v>0</v>
      </c>
      <c r="H147" s="45">
        <v>0</v>
      </c>
      <c r="I147" s="45">
        <v>0</v>
      </c>
      <c r="J147" s="46">
        <v>0</v>
      </c>
      <c r="K147" s="46">
        <v>0</v>
      </c>
      <c r="L147" s="46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</row>
    <row r="148" spans="1:17" s="44" customFormat="1" x14ac:dyDescent="0.25">
      <c r="A148" s="148"/>
      <c r="B148" s="151" t="s">
        <v>133</v>
      </c>
      <c r="C148" s="154"/>
      <c r="D148" s="40" t="s">
        <v>83</v>
      </c>
      <c r="E148" s="45">
        <f t="shared" si="39"/>
        <v>4563433.2</v>
      </c>
      <c r="F148" s="45">
        <f>F149+F150+F151+F152</f>
        <v>63000</v>
      </c>
      <c r="G148" s="45">
        <f>G149+G150+G151+G152</f>
        <v>0</v>
      </c>
      <c r="H148" s="45">
        <f t="shared" ref="H148:Q148" si="47">H149+H150+H151+H152</f>
        <v>0</v>
      </c>
      <c r="I148" s="45">
        <f t="shared" si="47"/>
        <v>0</v>
      </c>
      <c r="J148" s="46">
        <f t="shared" si="47"/>
        <v>0</v>
      </c>
      <c r="K148" s="46">
        <f>K149+K150+K151+K152</f>
        <v>1500433.2</v>
      </c>
      <c r="L148" s="46">
        <f>L128+L133+L138+L143</f>
        <v>1500000</v>
      </c>
      <c r="M148" s="45">
        <f>M149+M150+M151+M152</f>
        <v>1500000</v>
      </c>
      <c r="N148" s="45">
        <f t="shared" si="47"/>
        <v>0</v>
      </c>
      <c r="O148" s="45">
        <f t="shared" si="47"/>
        <v>0</v>
      </c>
      <c r="P148" s="45">
        <f t="shared" si="47"/>
        <v>0</v>
      </c>
      <c r="Q148" s="45">
        <f t="shared" si="47"/>
        <v>0</v>
      </c>
    </row>
    <row r="149" spans="1:17" s="50" customFormat="1" x14ac:dyDescent="0.25">
      <c r="A149" s="149"/>
      <c r="B149" s="152"/>
      <c r="C149" s="155"/>
      <c r="D149" s="40" t="s">
        <v>64</v>
      </c>
      <c r="E149" s="45">
        <f t="shared" si="39"/>
        <v>0</v>
      </c>
      <c r="F149" s="45">
        <f t="shared" ref="F149:Q152" si="48">F129+F134</f>
        <v>0</v>
      </c>
      <c r="G149" s="45">
        <f t="shared" si="48"/>
        <v>0</v>
      </c>
      <c r="H149" s="45">
        <f t="shared" si="48"/>
        <v>0</v>
      </c>
      <c r="I149" s="45">
        <f t="shared" si="48"/>
        <v>0</v>
      </c>
      <c r="J149" s="46">
        <f t="shared" si="48"/>
        <v>0</v>
      </c>
      <c r="K149" s="46">
        <f t="shared" si="48"/>
        <v>0</v>
      </c>
      <c r="L149" s="46">
        <f t="shared" si="48"/>
        <v>0</v>
      </c>
      <c r="M149" s="45">
        <f t="shared" si="48"/>
        <v>0</v>
      </c>
      <c r="N149" s="45">
        <f t="shared" si="48"/>
        <v>0</v>
      </c>
      <c r="O149" s="45">
        <f t="shared" si="48"/>
        <v>0</v>
      </c>
      <c r="P149" s="45">
        <f t="shared" si="48"/>
        <v>0</v>
      </c>
      <c r="Q149" s="45">
        <f t="shared" si="48"/>
        <v>0</v>
      </c>
    </row>
    <row r="150" spans="1:17" s="50" customFormat="1" ht="31.5" x14ac:dyDescent="0.25">
      <c r="A150" s="149"/>
      <c r="B150" s="152"/>
      <c r="C150" s="155"/>
      <c r="D150" s="40" t="s">
        <v>65</v>
      </c>
      <c r="E150" s="45">
        <f t="shared" si="39"/>
        <v>0</v>
      </c>
      <c r="F150" s="45">
        <f t="shared" si="48"/>
        <v>0</v>
      </c>
      <c r="G150" s="45">
        <f t="shared" si="48"/>
        <v>0</v>
      </c>
      <c r="H150" s="45">
        <f t="shared" si="48"/>
        <v>0</v>
      </c>
      <c r="I150" s="45">
        <f t="shared" si="48"/>
        <v>0</v>
      </c>
      <c r="J150" s="46">
        <f t="shared" si="48"/>
        <v>0</v>
      </c>
      <c r="K150" s="46">
        <f t="shared" si="48"/>
        <v>0</v>
      </c>
      <c r="L150" s="46">
        <f t="shared" si="48"/>
        <v>0</v>
      </c>
      <c r="M150" s="45">
        <f t="shared" si="48"/>
        <v>0</v>
      </c>
      <c r="N150" s="45">
        <f t="shared" si="48"/>
        <v>0</v>
      </c>
      <c r="O150" s="45">
        <f t="shared" si="48"/>
        <v>0</v>
      </c>
      <c r="P150" s="45">
        <f t="shared" si="48"/>
        <v>0</v>
      </c>
      <c r="Q150" s="45">
        <f t="shared" si="48"/>
        <v>0</v>
      </c>
    </row>
    <row r="151" spans="1:17" s="50" customFormat="1" x14ac:dyDescent="0.25">
      <c r="A151" s="149"/>
      <c r="B151" s="152"/>
      <c r="C151" s="155"/>
      <c r="D151" s="40" t="s">
        <v>66</v>
      </c>
      <c r="E151" s="45">
        <f t="shared" si="39"/>
        <v>4563433.2</v>
      </c>
      <c r="F151" s="45">
        <f t="shared" si="48"/>
        <v>63000</v>
      </c>
      <c r="G151" s="45">
        <f t="shared" si="48"/>
        <v>0</v>
      </c>
      <c r="H151" s="45">
        <f t="shared" si="48"/>
        <v>0</v>
      </c>
      <c r="I151" s="45">
        <f t="shared" si="48"/>
        <v>0</v>
      </c>
      <c r="J151" s="46">
        <v>0</v>
      </c>
      <c r="K151" s="46">
        <f>K128+K133+K138+K143</f>
        <v>1500433.2</v>
      </c>
      <c r="L151" s="46">
        <f>L148</f>
        <v>1500000</v>
      </c>
      <c r="M151" s="45">
        <v>1500000</v>
      </c>
      <c r="N151" s="45">
        <f t="shared" si="48"/>
        <v>0</v>
      </c>
      <c r="O151" s="45">
        <f t="shared" si="48"/>
        <v>0</v>
      </c>
      <c r="P151" s="45">
        <f t="shared" si="48"/>
        <v>0</v>
      </c>
      <c r="Q151" s="45">
        <f t="shared" si="48"/>
        <v>0</v>
      </c>
    </row>
    <row r="152" spans="1:17" s="50" customFormat="1" ht="31.5" x14ac:dyDescent="0.25">
      <c r="A152" s="150"/>
      <c r="B152" s="153"/>
      <c r="C152" s="156"/>
      <c r="D152" s="40" t="s">
        <v>67</v>
      </c>
      <c r="E152" s="45">
        <f t="shared" si="39"/>
        <v>0</v>
      </c>
      <c r="F152" s="45">
        <f t="shared" si="48"/>
        <v>0</v>
      </c>
      <c r="G152" s="45">
        <f t="shared" si="48"/>
        <v>0</v>
      </c>
      <c r="H152" s="45">
        <f t="shared" si="48"/>
        <v>0</v>
      </c>
      <c r="I152" s="45">
        <f t="shared" si="48"/>
        <v>0</v>
      </c>
      <c r="J152" s="46">
        <f>J132+J137</f>
        <v>0</v>
      </c>
      <c r="K152" s="46">
        <f>K132+K137</f>
        <v>0</v>
      </c>
      <c r="L152" s="46">
        <f>L132+L137</f>
        <v>0</v>
      </c>
      <c r="M152" s="45">
        <f>M132+M137</f>
        <v>0</v>
      </c>
      <c r="N152" s="45">
        <f t="shared" si="48"/>
        <v>0</v>
      </c>
      <c r="O152" s="45">
        <f t="shared" si="48"/>
        <v>0</v>
      </c>
      <c r="P152" s="45">
        <f t="shared" si="48"/>
        <v>0</v>
      </c>
      <c r="Q152" s="45">
        <f t="shared" si="48"/>
        <v>0</v>
      </c>
    </row>
    <row r="153" spans="1:17" s="50" customFormat="1" x14ac:dyDescent="0.25">
      <c r="A153" s="157" t="s">
        <v>134</v>
      </c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9"/>
    </row>
    <row r="154" spans="1:17" s="50" customFormat="1" x14ac:dyDescent="0.25">
      <c r="A154" s="177" t="s">
        <v>135</v>
      </c>
      <c r="B154" s="160" t="s">
        <v>136</v>
      </c>
      <c r="C154" s="167" t="s">
        <v>12</v>
      </c>
      <c r="D154" s="51" t="s">
        <v>83</v>
      </c>
      <c r="E154" s="45">
        <f t="shared" ref="E154:E163" si="49">SUM(F154:Q154)</f>
        <v>0</v>
      </c>
      <c r="F154" s="45">
        <f>F155+F156+F157+F158</f>
        <v>0</v>
      </c>
      <c r="G154" s="45">
        <f t="shared" ref="G154:Q154" si="50">G155+G156+G157+G158</f>
        <v>0</v>
      </c>
      <c r="H154" s="45">
        <f t="shared" si="50"/>
        <v>0</v>
      </c>
      <c r="I154" s="45">
        <f t="shared" si="50"/>
        <v>0</v>
      </c>
      <c r="J154" s="46">
        <f t="shared" si="50"/>
        <v>0</v>
      </c>
      <c r="K154" s="46">
        <f t="shared" si="50"/>
        <v>0</v>
      </c>
      <c r="L154" s="46">
        <f t="shared" si="50"/>
        <v>0</v>
      </c>
      <c r="M154" s="45">
        <f t="shared" si="50"/>
        <v>0</v>
      </c>
      <c r="N154" s="45">
        <f t="shared" si="50"/>
        <v>0</v>
      </c>
      <c r="O154" s="45">
        <f t="shared" si="50"/>
        <v>0</v>
      </c>
      <c r="P154" s="45">
        <f t="shared" si="50"/>
        <v>0</v>
      </c>
      <c r="Q154" s="45">
        <f t="shared" si="50"/>
        <v>0</v>
      </c>
    </row>
    <row r="155" spans="1:17" s="50" customFormat="1" x14ac:dyDescent="0.25">
      <c r="A155" s="177"/>
      <c r="B155" s="161"/>
      <c r="C155" s="167"/>
      <c r="D155" s="51" t="s">
        <v>64</v>
      </c>
      <c r="E155" s="45">
        <f t="shared" si="49"/>
        <v>0</v>
      </c>
      <c r="F155" s="45">
        <v>0</v>
      </c>
      <c r="G155" s="45">
        <v>0</v>
      </c>
      <c r="H155" s="45">
        <v>0</v>
      </c>
      <c r="I155" s="45">
        <v>0</v>
      </c>
      <c r="J155" s="46">
        <v>0</v>
      </c>
      <c r="K155" s="46">
        <v>0</v>
      </c>
      <c r="L155" s="46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</row>
    <row r="156" spans="1:17" s="50" customFormat="1" ht="31.5" x14ac:dyDescent="0.25">
      <c r="A156" s="177"/>
      <c r="B156" s="161"/>
      <c r="C156" s="167"/>
      <c r="D156" s="51" t="s">
        <v>65</v>
      </c>
      <c r="E156" s="45">
        <f t="shared" si="49"/>
        <v>0</v>
      </c>
      <c r="F156" s="45">
        <v>0</v>
      </c>
      <c r="G156" s="45">
        <v>0</v>
      </c>
      <c r="H156" s="45">
        <v>0</v>
      </c>
      <c r="I156" s="45">
        <v>0</v>
      </c>
      <c r="J156" s="46">
        <v>0</v>
      </c>
      <c r="K156" s="46">
        <v>0</v>
      </c>
      <c r="L156" s="46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</row>
    <row r="157" spans="1:17" s="50" customFormat="1" x14ac:dyDescent="0.25">
      <c r="A157" s="177"/>
      <c r="B157" s="161"/>
      <c r="C157" s="167"/>
      <c r="D157" s="51" t="s">
        <v>66</v>
      </c>
      <c r="E157" s="45">
        <f t="shared" si="49"/>
        <v>0</v>
      </c>
      <c r="F157" s="45">
        <v>0</v>
      </c>
      <c r="G157" s="45">
        <v>0</v>
      </c>
      <c r="H157" s="45">
        <v>0</v>
      </c>
      <c r="I157" s="45">
        <v>0</v>
      </c>
      <c r="J157" s="46">
        <v>0</v>
      </c>
      <c r="K157" s="46">
        <v>0</v>
      </c>
      <c r="L157" s="46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</row>
    <row r="158" spans="1:17" s="50" customFormat="1" ht="31.5" x14ac:dyDescent="0.25">
      <c r="A158" s="177"/>
      <c r="B158" s="162"/>
      <c r="C158" s="167"/>
      <c r="D158" s="51" t="s">
        <v>67</v>
      </c>
      <c r="E158" s="45">
        <f t="shared" si="49"/>
        <v>0</v>
      </c>
      <c r="F158" s="45">
        <v>0</v>
      </c>
      <c r="G158" s="45">
        <v>0</v>
      </c>
      <c r="H158" s="45">
        <v>0</v>
      </c>
      <c r="I158" s="45">
        <v>0</v>
      </c>
      <c r="J158" s="46">
        <v>0</v>
      </c>
      <c r="K158" s="46">
        <v>0</v>
      </c>
      <c r="L158" s="46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</row>
    <row r="159" spans="1:17" s="50" customFormat="1" x14ac:dyDescent="0.25">
      <c r="A159" s="148"/>
      <c r="B159" s="151" t="s">
        <v>137</v>
      </c>
      <c r="C159" s="154"/>
      <c r="D159" s="40" t="s">
        <v>83</v>
      </c>
      <c r="E159" s="45">
        <f t="shared" si="49"/>
        <v>0</v>
      </c>
      <c r="F159" s="45">
        <f>F160+F161+F162+F163</f>
        <v>0</v>
      </c>
      <c r="G159" s="45">
        <f>G160+G161+G162+G163</f>
        <v>0</v>
      </c>
      <c r="H159" s="45">
        <f t="shared" ref="H159:Q159" si="51">H160+H161+H162+H163</f>
        <v>0</v>
      </c>
      <c r="I159" s="45">
        <f t="shared" si="51"/>
        <v>0</v>
      </c>
      <c r="J159" s="46">
        <f t="shared" si="51"/>
        <v>0</v>
      </c>
      <c r="K159" s="46">
        <f t="shared" si="51"/>
        <v>0</v>
      </c>
      <c r="L159" s="46">
        <f t="shared" si="51"/>
        <v>0</v>
      </c>
      <c r="M159" s="45">
        <f t="shared" si="51"/>
        <v>0</v>
      </c>
      <c r="N159" s="45">
        <f t="shared" si="51"/>
        <v>0</v>
      </c>
      <c r="O159" s="45">
        <f t="shared" si="51"/>
        <v>0</v>
      </c>
      <c r="P159" s="45">
        <f t="shared" si="51"/>
        <v>0</v>
      </c>
      <c r="Q159" s="45">
        <f t="shared" si="51"/>
        <v>0</v>
      </c>
    </row>
    <row r="160" spans="1:17" s="50" customFormat="1" x14ac:dyDescent="0.25">
      <c r="A160" s="149"/>
      <c r="B160" s="152"/>
      <c r="C160" s="155"/>
      <c r="D160" s="40" t="s">
        <v>64</v>
      </c>
      <c r="E160" s="45">
        <f t="shared" si="49"/>
        <v>0</v>
      </c>
      <c r="F160" s="45">
        <f>F155</f>
        <v>0</v>
      </c>
      <c r="G160" s="45">
        <f t="shared" ref="G160:Q160" si="52">G155</f>
        <v>0</v>
      </c>
      <c r="H160" s="45">
        <f t="shared" si="52"/>
        <v>0</v>
      </c>
      <c r="I160" s="45">
        <f t="shared" si="52"/>
        <v>0</v>
      </c>
      <c r="J160" s="46">
        <f t="shared" si="52"/>
        <v>0</v>
      </c>
      <c r="K160" s="46">
        <f t="shared" si="52"/>
        <v>0</v>
      </c>
      <c r="L160" s="46">
        <f t="shared" si="52"/>
        <v>0</v>
      </c>
      <c r="M160" s="45">
        <f t="shared" si="52"/>
        <v>0</v>
      </c>
      <c r="N160" s="45">
        <f t="shared" si="52"/>
        <v>0</v>
      </c>
      <c r="O160" s="45">
        <f t="shared" si="52"/>
        <v>0</v>
      </c>
      <c r="P160" s="45">
        <f t="shared" si="52"/>
        <v>0</v>
      </c>
      <c r="Q160" s="45">
        <f t="shared" si="52"/>
        <v>0</v>
      </c>
    </row>
    <row r="161" spans="1:17" s="50" customFormat="1" ht="31.5" x14ac:dyDescent="0.25">
      <c r="A161" s="149"/>
      <c r="B161" s="152"/>
      <c r="C161" s="155"/>
      <c r="D161" s="40" t="s">
        <v>65</v>
      </c>
      <c r="E161" s="45">
        <f t="shared" si="49"/>
        <v>0</v>
      </c>
      <c r="F161" s="45">
        <f t="shared" ref="F161:Q163" si="53">F156</f>
        <v>0</v>
      </c>
      <c r="G161" s="45">
        <f t="shared" si="53"/>
        <v>0</v>
      </c>
      <c r="H161" s="45">
        <f t="shared" si="53"/>
        <v>0</v>
      </c>
      <c r="I161" s="45">
        <f t="shared" si="53"/>
        <v>0</v>
      </c>
      <c r="J161" s="46">
        <f t="shared" si="53"/>
        <v>0</v>
      </c>
      <c r="K161" s="46">
        <f t="shared" si="53"/>
        <v>0</v>
      </c>
      <c r="L161" s="46">
        <f t="shared" si="53"/>
        <v>0</v>
      </c>
      <c r="M161" s="45">
        <f t="shared" si="53"/>
        <v>0</v>
      </c>
      <c r="N161" s="45">
        <f t="shared" si="53"/>
        <v>0</v>
      </c>
      <c r="O161" s="45">
        <f t="shared" si="53"/>
        <v>0</v>
      </c>
      <c r="P161" s="45">
        <f t="shared" si="53"/>
        <v>0</v>
      </c>
      <c r="Q161" s="45">
        <f t="shared" si="53"/>
        <v>0</v>
      </c>
    </row>
    <row r="162" spans="1:17" s="50" customFormat="1" x14ac:dyDescent="0.25">
      <c r="A162" s="149"/>
      <c r="B162" s="152"/>
      <c r="C162" s="155"/>
      <c r="D162" s="40" t="s">
        <v>66</v>
      </c>
      <c r="E162" s="45">
        <f t="shared" si="49"/>
        <v>0</v>
      </c>
      <c r="F162" s="45">
        <f t="shared" si="53"/>
        <v>0</v>
      </c>
      <c r="G162" s="45">
        <f t="shared" si="53"/>
        <v>0</v>
      </c>
      <c r="H162" s="45">
        <f t="shared" si="53"/>
        <v>0</v>
      </c>
      <c r="I162" s="45">
        <f t="shared" si="53"/>
        <v>0</v>
      </c>
      <c r="J162" s="46">
        <f t="shared" si="53"/>
        <v>0</v>
      </c>
      <c r="K162" s="46">
        <f t="shared" si="53"/>
        <v>0</v>
      </c>
      <c r="L162" s="46">
        <f t="shared" si="53"/>
        <v>0</v>
      </c>
      <c r="M162" s="45">
        <f t="shared" si="53"/>
        <v>0</v>
      </c>
      <c r="N162" s="45">
        <f t="shared" si="53"/>
        <v>0</v>
      </c>
      <c r="O162" s="45">
        <f t="shared" si="53"/>
        <v>0</v>
      </c>
      <c r="P162" s="45">
        <f t="shared" si="53"/>
        <v>0</v>
      </c>
      <c r="Q162" s="45">
        <f t="shared" si="53"/>
        <v>0</v>
      </c>
    </row>
    <row r="163" spans="1:17" s="50" customFormat="1" ht="31.5" x14ac:dyDescent="0.25">
      <c r="A163" s="150"/>
      <c r="B163" s="153"/>
      <c r="C163" s="156"/>
      <c r="D163" s="40" t="s">
        <v>67</v>
      </c>
      <c r="E163" s="45">
        <f t="shared" si="49"/>
        <v>0</v>
      </c>
      <c r="F163" s="45">
        <f t="shared" si="53"/>
        <v>0</v>
      </c>
      <c r="G163" s="45">
        <f t="shared" si="53"/>
        <v>0</v>
      </c>
      <c r="H163" s="45">
        <f t="shared" si="53"/>
        <v>0</v>
      </c>
      <c r="I163" s="45">
        <f t="shared" si="53"/>
        <v>0</v>
      </c>
      <c r="J163" s="46">
        <f t="shared" si="53"/>
        <v>0</v>
      </c>
      <c r="K163" s="46">
        <f t="shared" si="53"/>
        <v>0</v>
      </c>
      <c r="L163" s="46">
        <f t="shared" si="53"/>
        <v>0</v>
      </c>
      <c r="M163" s="45">
        <f t="shared" si="53"/>
        <v>0</v>
      </c>
      <c r="N163" s="45">
        <f t="shared" si="53"/>
        <v>0</v>
      </c>
      <c r="O163" s="45">
        <f t="shared" si="53"/>
        <v>0</v>
      </c>
      <c r="P163" s="45">
        <f t="shared" si="53"/>
        <v>0</v>
      </c>
      <c r="Q163" s="45">
        <f t="shared" si="53"/>
        <v>0</v>
      </c>
    </row>
    <row r="164" spans="1:17" s="50" customFormat="1" x14ac:dyDescent="0.25">
      <c r="A164" s="157" t="s">
        <v>138</v>
      </c>
      <c r="B164" s="158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9"/>
    </row>
    <row r="165" spans="1:17" s="50" customFormat="1" x14ac:dyDescent="0.25">
      <c r="A165" s="177" t="s">
        <v>139</v>
      </c>
      <c r="B165" s="178" t="s">
        <v>140</v>
      </c>
      <c r="C165" s="167" t="s">
        <v>12</v>
      </c>
      <c r="D165" s="51" t="s">
        <v>83</v>
      </c>
      <c r="E165" s="45">
        <f t="shared" ref="E165:E189" si="54">SUM(F165:Q165)</f>
        <v>0</v>
      </c>
      <c r="F165" s="45">
        <f>SUM(G165:Q165)</f>
        <v>0</v>
      </c>
      <c r="G165" s="45">
        <f>G166+G167+G168+G169</f>
        <v>0</v>
      </c>
      <c r="H165" s="45">
        <f t="shared" ref="H165:Q165" si="55">H166+H167+H168+H169</f>
        <v>0</v>
      </c>
      <c r="I165" s="45">
        <f t="shared" si="55"/>
        <v>0</v>
      </c>
      <c r="J165" s="46">
        <f t="shared" si="55"/>
        <v>0</v>
      </c>
      <c r="K165" s="46">
        <v>0</v>
      </c>
      <c r="L165" s="46">
        <v>0</v>
      </c>
      <c r="M165" s="45">
        <v>0</v>
      </c>
      <c r="N165" s="45">
        <f t="shared" si="55"/>
        <v>0</v>
      </c>
      <c r="O165" s="45">
        <f t="shared" si="55"/>
        <v>0</v>
      </c>
      <c r="P165" s="45">
        <f t="shared" si="55"/>
        <v>0</v>
      </c>
      <c r="Q165" s="45">
        <f t="shared" si="55"/>
        <v>0</v>
      </c>
    </row>
    <row r="166" spans="1:17" s="50" customFormat="1" x14ac:dyDescent="0.25">
      <c r="A166" s="177"/>
      <c r="B166" s="179"/>
      <c r="C166" s="167"/>
      <c r="D166" s="51" t="s">
        <v>64</v>
      </c>
      <c r="E166" s="45">
        <f t="shared" si="54"/>
        <v>0</v>
      </c>
      <c r="F166" s="45">
        <v>0</v>
      </c>
      <c r="G166" s="45">
        <v>0</v>
      </c>
      <c r="H166" s="45">
        <v>0</v>
      </c>
      <c r="I166" s="45">
        <f t="shared" ref="I166:Q169" si="56">I151+I156+I161</f>
        <v>0</v>
      </c>
      <c r="J166" s="46">
        <f t="shared" si="56"/>
        <v>0</v>
      </c>
      <c r="K166" s="46">
        <v>0</v>
      </c>
      <c r="L166" s="46">
        <v>0</v>
      </c>
      <c r="M166" s="45">
        <v>0</v>
      </c>
      <c r="N166" s="45">
        <f t="shared" si="56"/>
        <v>0</v>
      </c>
      <c r="O166" s="45">
        <f t="shared" si="56"/>
        <v>0</v>
      </c>
      <c r="P166" s="45">
        <f t="shared" si="56"/>
        <v>0</v>
      </c>
      <c r="Q166" s="45">
        <f t="shared" si="56"/>
        <v>0</v>
      </c>
    </row>
    <row r="167" spans="1:17" s="50" customFormat="1" ht="31.5" x14ac:dyDescent="0.25">
      <c r="A167" s="177"/>
      <c r="B167" s="179"/>
      <c r="C167" s="167"/>
      <c r="D167" s="51" t="s">
        <v>65</v>
      </c>
      <c r="E167" s="45">
        <f t="shared" si="54"/>
        <v>0</v>
      </c>
      <c r="F167" s="45">
        <v>0</v>
      </c>
      <c r="G167" s="45">
        <v>0</v>
      </c>
      <c r="H167" s="45">
        <v>0</v>
      </c>
      <c r="I167" s="45">
        <f t="shared" si="56"/>
        <v>0</v>
      </c>
      <c r="J167" s="46">
        <f t="shared" si="56"/>
        <v>0</v>
      </c>
      <c r="K167" s="46">
        <f t="shared" si="56"/>
        <v>0</v>
      </c>
      <c r="L167" s="46">
        <f t="shared" si="56"/>
        <v>0</v>
      </c>
      <c r="M167" s="45">
        <f t="shared" si="56"/>
        <v>0</v>
      </c>
      <c r="N167" s="45">
        <f t="shared" si="56"/>
        <v>0</v>
      </c>
      <c r="O167" s="45">
        <f t="shared" si="56"/>
        <v>0</v>
      </c>
      <c r="P167" s="45">
        <f t="shared" si="56"/>
        <v>0</v>
      </c>
      <c r="Q167" s="45">
        <f t="shared" si="56"/>
        <v>0</v>
      </c>
    </row>
    <row r="168" spans="1:17" s="50" customFormat="1" x14ac:dyDescent="0.25">
      <c r="A168" s="177"/>
      <c r="B168" s="179"/>
      <c r="C168" s="167"/>
      <c r="D168" s="51" t="s">
        <v>66</v>
      </c>
      <c r="E168" s="45">
        <f t="shared" si="54"/>
        <v>20000</v>
      </c>
      <c r="F168" s="45">
        <v>20000</v>
      </c>
      <c r="G168" s="45">
        <f t="shared" ref="G168:L169" si="57">G153+G158+G163</f>
        <v>0</v>
      </c>
      <c r="H168" s="45">
        <f t="shared" si="57"/>
        <v>0</v>
      </c>
      <c r="I168" s="45">
        <f t="shared" si="57"/>
        <v>0</v>
      </c>
      <c r="J168" s="46">
        <f t="shared" si="57"/>
        <v>0</v>
      </c>
      <c r="K168" s="46">
        <v>0</v>
      </c>
      <c r="L168" s="46">
        <f t="shared" si="57"/>
        <v>0</v>
      </c>
      <c r="M168" s="45">
        <f t="shared" si="56"/>
        <v>0</v>
      </c>
      <c r="N168" s="45">
        <f t="shared" si="56"/>
        <v>0</v>
      </c>
      <c r="O168" s="45">
        <f t="shared" si="56"/>
        <v>0</v>
      </c>
      <c r="P168" s="45">
        <f t="shared" si="56"/>
        <v>0</v>
      </c>
      <c r="Q168" s="45">
        <f t="shared" si="56"/>
        <v>0</v>
      </c>
    </row>
    <row r="169" spans="1:17" s="50" customFormat="1" ht="31.5" x14ac:dyDescent="0.25">
      <c r="A169" s="177"/>
      <c r="B169" s="180"/>
      <c r="C169" s="167"/>
      <c r="D169" s="51" t="s">
        <v>67</v>
      </c>
      <c r="E169" s="45">
        <f t="shared" si="54"/>
        <v>0</v>
      </c>
      <c r="F169" s="45">
        <v>0</v>
      </c>
      <c r="G169" s="45">
        <v>0</v>
      </c>
      <c r="H169" s="45">
        <v>0</v>
      </c>
      <c r="I169" s="45">
        <f t="shared" si="57"/>
        <v>0</v>
      </c>
      <c r="J169" s="46">
        <f t="shared" si="57"/>
        <v>0</v>
      </c>
      <c r="K169" s="46">
        <f t="shared" si="57"/>
        <v>0</v>
      </c>
      <c r="L169" s="46">
        <f t="shared" si="57"/>
        <v>0</v>
      </c>
      <c r="M169" s="45">
        <f t="shared" si="56"/>
        <v>0</v>
      </c>
      <c r="N169" s="45">
        <f t="shared" si="56"/>
        <v>0</v>
      </c>
      <c r="O169" s="45">
        <f t="shared" si="56"/>
        <v>0</v>
      </c>
      <c r="P169" s="45">
        <f t="shared" si="56"/>
        <v>0</v>
      </c>
      <c r="Q169" s="45">
        <f t="shared" si="56"/>
        <v>0</v>
      </c>
    </row>
    <row r="170" spans="1:17" s="44" customFormat="1" x14ac:dyDescent="0.25">
      <c r="A170" s="177" t="s">
        <v>141</v>
      </c>
      <c r="B170" s="178" t="s">
        <v>142</v>
      </c>
      <c r="C170" s="167" t="s">
        <v>12</v>
      </c>
      <c r="D170" s="51" t="s">
        <v>83</v>
      </c>
      <c r="E170" s="45">
        <f t="shared" ref="E170:E184" si="58">SUM(F170:Q170)</f>
        <v>30000</v>
      </c>
      <c r="F170" s="45">
        <f>F171+F172+F173+F174</f>
        <v>30000</v>
      </c>
      <c r="G170" s="45">
        <f t="shared" ref="G170:Q170" si="59">G171+G172+G173+G174</f>
        <v>0</v>
      </c>
      <c r="H170" s="45">
        <f t="shared" si="59"/>
        <v>0</v>
      </c>
      <c r="I170" s="45">
        <f t="shared" si="59"/>
        <v>0</v>
      </c>
      <c r="J170" s="46">
        <f t="shared" si="59"/>
        <v>0</v>
      </c>
      <c r="K170" s="46">
        <v>0</v>
      </c>
      <c r="L170" s="46">
        <f t="shared" si="59"/>
        <v>0</v>
      </c>
      <c r="M170" s="45">
        <f t="shared" si="59"/>
        <v>0</v>
      </c>
      <c r="N170" s="45">
        <f t="shared" si="59"/>
        <v>0</v>
      </c>
      <c r="O170" s="45">
        <f t="shared" si="59"/>
        <v>0</v>
      </c>
      <c r="P170" s="45">
        <f t="shared" si="59"/>
        <v>0</v>
      </c>
      <c r="Q170" s="45">
        <f t="shared" si="59"/>
        <v>0</v>
      </c>
    </row>
    <row r="171" spans="1:17" s="44" customFormat="1" x14ac:dyDescent="0.25">
      <c r="A171" s="177"/>
      <c r="B171" s="179"/>
      <c r="C171" s="167"/>
      <c r="D171" s="51" t="s">
        <v>64</v>
      </c>
      <c r="E171" s="45">
        <f t="shared" si="58"/>
        <v>0</v>
      </c>
      <c r="F171" s="45">
        <v>0</v>
      </c>
      <c r="G171" s="45">
        <v>0</v>
      </c>
      <c r="H171" s="45">
        <v>0</v>
      </c>
      <c r="I171" s="45">
        <f t="shared" ref="I171:Q174" si="60">I156+I161+I166</f>
        <v>0</v>
      </c>
      <c r="J171" s="46">
        <f t="shared" si="60"/>
        <v>0</v>
      </c>
      <c r="K171" s="46">
        <v>0</v>
      </c>
      <c r="L171" s="46">
        <f t="shared" si="60"/>
        <v>0</v>
      </c>
      <c r="M171" s="45">
        <f t="shared" si="60"/>
        <v>0</v>
      </c>
      <c r="N171" s="45">
        <f t="shared" si="60"/>
        <v>0</v>
      </c>
      <c r="O171" s="45">
        <f t="shared" si="60"/>
        <v>0</v>
      </c>
      <c r="P171" s="45">
        <f t="shared" si="60"/>
        <v>0</v>
      </c>
      <c r="Q171" s="45">
        <f t="shared" si="60"/>
        <v>0</v>
      </c>
    </row>
    <row r="172" spans="1:17" s="44" customFormat="1" ht="31.5" x14ac:dyDescent="0.25">
      <c r="A172" s="177"/>
      <c r="B172" s="179"/>
      <c r="C172" s="167"/>
      <c r="D172" s="51" t="s">
        <v>65</v>
      </c>
      <c r="E172" s="45">
        <f t="shared" si="58"/>
        <v>0</v>
      </c>
      <c r="F172" s="45">
        <v>0</v>
      </c>
      <c r="G172" s="45">
        <v>0</v>
      </c>
      <c r="H172" s="45">
        <v>0</v>
      </c>
      <c r="I172" s="45">
        <f t="shared" si="60"/>
        <v>0</v>
      </c>
      <c r="J172" s="46">
        <f t="shared" si="60"/>
        <v>0</v>
      </c>
      <c r="K172" s="46">
        <f t="shared" si="60"/>
        <v>0</v>
      </c>
      <c r="L172" s="46">
        <f t="shared" si="60"/>
        <v>0</v>
      </c>
      <c r="M172" s="45">
        <f t="shared" si="60"/>
        <v>0</v>
      </c>
      <c r="N172" s="45">
        <f t="shared" si="60"/>
        <v>0</v>
      </c>
      <c r="O172" s="45">
        <f t="shared" si="60"/>
        <v>0</v>
      </c>
      <c r="P172" s="45">
        <f t="shared" si="60"/>
        <v>0</v>
      </c>
      <c r="Q172" s="45">
        <f t="shared" si="60"/>
        <v>0</v>
      </c>
    </row>
    <row r="173" spans="1:17" s="44" customFormat="1" x14ac:dyDescent="0.25">
      <c r="A173" s="177"/>
      <c r="B173" s="179"/>
      <c r="C173" s="167"/>
      <c r="D173" s="51" t="s">
        <v>66</v>
      </c>
      <c r="E173" s="45">
        <f t="shared" si="58"/>
        <v>30000</v>
      </c>
      <c r="F173" s="45">
        <v>30000</v>
      </c>
      <c r="G173" s="45">
        <f t="shared" ref="G173:L174" si="61">G158+G163+G168</f>
        <v>0</v>
      </c>
      <c r="H173" s="45">
        <f t="shared" si="61"/>
        <v>0</v>
      </c>
      <c r="I173" s="45">
        <f t="shared" si="61"/>
        <v>0</v>
      </c>
      <c r="J173" s="46">
        <f t="shared" si="61"/>
        <v>0</v>
      </c>
      <c r="K173" s="46">
        <f t="shared" si="61"/>
        <v>0</v>
      </c>
      <c r="L173" s="46">
        <f t="shared" si="61"/>
        <v>0</v>
      </c>
      <c r="M173" s="45">
        <f t="shared" si="60"/>
        <v>0</v>
      </c>
      <c r="N173" s="45">
        <f t="shared" si="60"/>
        <v>0</v>
      </c>
      <c r="O173" s="45">
        <f t="shared" si="60"/>
        <v>0</v>
      </c>
      <c r="P173" s="45">
        <f t="shared" si="60"/>
        <v>0</v>
      </c>
      <c r="Q173" s="45">
        <f t="shared" si="60"/>
        <v>0</v>
      </c>
    </row>
    <row r="174" spans="1:17" s="44" customFormat="1" ht="31.5" x14ac:dyDescent="0.25">
      <c r="A174" s="177"/>
      <c r="B174" s="180"/>
      <c r="C174" s="167"/>
      <c r="D174" s="51" t="s">
        <v>67</v>
      </c>
      <c r="E174" s="45">
        <f t="shared" si="58"/>
        <v>0</v>
      </c>
      <c r="F174" s="45">
        <v>0</v>
      </c>
      <c r="G174" s="45">
        <v>0</v>
      </c>
      <c r="H174" s="45">
        <v>0</v>
      </c>
      <c r="I174" s="45">
        <f t="shared" si="61"/>
        <v>0</v>
      </c>
      <c r="J174" s="46">
        <f t="shared" si="61"/>
        <v>0</v>
      </c>
      <c r="K174" s="46">
        <f t="shared" si="61"/>
        <v>0</v>
      </c>
      <c r="L174" s="46">
        <f t="shared" si="61"/>
        <v>0</v>
      </c>
      <c r="M174" s="45">
        <f t="shared" si="60"/>
        <v>0</v>
      </c>
      <c r="N174" s="45">
        <f t="shared" si="60"/>
        <v>0</v>
      </c>
      <c r="O174" s="45">
        <f t="shared" si="60"/>
        <v>0</v>
      </c>
      <c r="P174" s="45">
        <f t="shared" si="60"/>
        <v>0</v>
      </c>
      <c r="Q174" s="45">
        <f t="shared" si="60"/>
        <v>0</v>
      </c>
    </row>
    <row r="175" spans="1:17" s="4" customFormat="1" x14ac:dyDescent="0.25">
      <c r="A175" s="177" t="s">
        <v>143</v>
      </c>
      <c r="B175" s="178" t="s">
        <v>144</v>
      </c>
      <c r="C175" s="167" t="s">
        <v>12</v>
      </c>
      <c r="D175" s="51" t="s">
        <v>83</v>
      </c>
      <c r="E175" s="45">
        <f t="shared" si="58"/>
        <v>0</v>
      </c>
      <c r="F175" s="45">
        <f>F176+F177+F178+F179</f>
        <v>0</v>
      </c>
      <c r="G175" s="45">
        <f t="shared" ref="G175:Q175" si="62">G176+G177+G178+G179</f>
        <v>0</v>
      </c>
      <c r="H175" s="45">
        <f t="shared" si="62"/>
        <v>0</v>
      </c>
      <c r="I175" s="45">
        <f t="shared" si="62"/>
        <v>0</v>
      </c>
      <c r="J175" s="46">
        <f t="shared" si="62"/>
        <v>0</v>
      </c>
      <c r="K175" s="46">
        <f>K176+K177+K178+K179</f>
        <v>0</v>
      </c>
      <c r="L175" s="46">
        <f t="shared" si="62"/>
        <v>0</v>
      </c>
      <c r="M175" s="45">
        <f t="shared" si="62"/>
        <v>0</v>
      </c>
      <c r="N175" s="45">
        <f t="shared" si="62"/>
        <v>0</v>
      </c>
      <c r="O175" s="45">
        <f t="shared" si="62"/>
        <v>0</v>
      </c>
      <c r="P175" s="45">
        <f t="shared" si="62"/>
        <v>0</v>
      </c>
      <c r="Q175" s="45">
        <f t="shared" si="62"/>
        <v>0</v>
      </c>
    </row>
    <row r="176" spans="1:17" s="4" customFormat="1" x14ac:dyDescent="0.25">
      <c r="A176" s="177"/>
      <c r="B176" s="179"/>
      <c r="C176" s="167"/>
      <c r="D176" s="51" t="s">
        <v>64</v>
      </c>
      <c r="E176" s="45">
        <f t="shared" si="58"/>
        <v>0</v>
      </c>
      <c r="F176" s="45">
        <v>0</v>
      </c>
      <c r="G176" s="45">
        <v>0</v>
      </c>
      <c r="H176" s="45">
        <v>0</v>
      </c>
      <c r="I176" s="45">
        <f t="shared" ref="I176:Q179" si="63">I161+I166+I171</f>
        <v>0</v>
      </c>
      <c r="J176" s="46">
        <f t="shared" si="63"/>
        <v>0</v>
      </c>
      <c r="K176" s="46">
        <v>0</v>
      </c>
      <c r="L176" s="46">
        <f t="shared" si="63"/>
        <v>0</v>
      </c>
      <c r="M176" s="45">
        <f t="shared" si="63"/>
        <v>0</v>
      </c>
      <c r="N176" s="45">
        <f t="shared" si="63"/>
        <v>0</v>
      </c>
      <c r="O176" s="45">
        <f t="shared" si="63"/>
        <v>0</v>
      </c>
      <c r="P176" s="45">
        <f t="shared" si="63"/>
        <v>0</v>
      </c>
      <c r="Q176" s="45">
        <f t="shared" si="63"/>
        <v>0</v>
      </c>
    </row>
    <row r="177" spans="1:17" s="4" customFormat="1" ht="31.5" x14ac:dyDescent="0.25">
      <c r="A177" s="177"/>
      <c r="B177" s="179"/>
      <c r="C177" s="167"/>
      <c r="D177" s="51" t="s">
        <v>65</v>
      </c>
      <c r="E177" s="45">
        <f t="shared" si="58"/>
        <v>0</v>
      </c>
      <c r="F177" s="45">
        <v>0</v>
      </c>
      <c r="G177" s="45">
        <v>0</v>
      </c>
      <c r="H177" s="45">
        <v>0</v>
      </c>
      <c r="I177" s="45">
        <f t="shared" si="63"/>
        <v>0</v>
      </c>
      <c r="J177" s="46">
        <f t="shared" si="63"/>
        <v>0</v>
      </c>
      <c r="K177" s="46">
        <f t="shared" si="63"/>
        <v>0</v>
      </c>
      <c r="L177" s="46">
        <f t="shared" si="63"/>
        <v>0</v>
      </c>
      <c r="M177" s="45">
        <f t="shared" si="63"/>
        <v>0</v>
      </c>
      <c r="N177" s="45">
        <f t="shared" si="63"/>
        <v>0</v>
      </c>
      <c r="O177" s="45">
        <f t="shared" si="63"/>
        <v>0</v>
      </c>
      <c r="P177" s="45">
        <f t="shared" si="63"/>
        <v>0</v>
      </c>
      <c r="Q177" s="45">
        <f t="shared" si="63"/>
        <v>0</v>
      </c>
    </row>
    <row r="178" spans="1:17" s="4" customFormat="1" x14ac:dyDescent="0.25">
      <c r="A178" s="177"/>
      <c r="B178" s="179"/>
      <c r="C178" s="167"/>
      <c r="D178" s="51" t="s">
        <v>66</v>
      </c>
      <c r="E178" s="45">
        <f t="shared" si="58"/>
        <v>0</v>
      </c>
      <c r="F178" s="45">
        <v>0</v>
      </c>
      <c r="G178" s="45">
        <f t="shared" ref="G178:L179" si="64">G163+G168+G173</f>
        <v>0</v>
      </c>
      <c r="H178" s="45">
        <f t="shared" si="64"/>
        <v>0</v>
      </c>
      <c r="I178" s="45">
        <f t="shared" si="64"/>
        <v>0</v>
      </c>
      <c r="J178" s="46">
        <f t="shared" si="64"/>
        <v>0</v>
      </c>
      <c r="K178" s="46">
        <f t="shared" si="64"/>
        <v>0</v>
      </c>
      <c r="L178" s="46">
        <f t="shared" si="64"/>
        <v>0</v>
      </c>
      <c r="M178" s="45">
        <f t="shared" si="63"/>
        <v>0</v>
      </c>
      <c r="N178" s="45">
        <f t="shared" si="63"/>
        <v>0</v>
      </c>
      <c r="O178" s="45">
        <f t="shared" si="63"/>
        <v>0</v>
      </c>
      <c r="P178" s="45">
        <f t="shared" si="63"/>
        <v>0</v>
      </c>
      <c r="Q178" s="45">
        <f t="shared" si="63"/>
        <v>0</v>
      </c>
    </row>
    <row r="179" spans="1:17" s="4" customFormat="1" ht="31.5" x14ac:dyDescent="0.25">
      <c r="A179" s="177"/>
      <c r="B179" s="180"/>
      <c r="C179" s="167"/>
      <c r="D179" s="51" t="s">
        <v>67</v>
      </c>
      <c r="E179" s="45">
        <f t="shared" si="58"/>
        <v>0</v>
      </c>
      <c r="F179" s="45">
        <v>0</v>
      </c>
      <c r="G179" s="45">
        <v>0</v>
      </c>
      <c r="H179" s="45">
        <v>0</v>
      </c>
      <c r="I179" s="45">
        <f t="shared" si="64"/>
        <v>0</v>
      </c>
      <c r="J179" s="46">
        <f t="shared" si="64"/>
        <v>0</v>
      </c>
      <c r="K179" s="46">
        <f t="shared" si="64"/>
        <v>0</v>
      </c>
      <c r="L179" s="46">
        <f t="shared" si="64"/>
        <v>0</v>
      </c>
      <c r="M179" s="45">
        <f t="shared" si="63"/>
        <v>0</v>
      </c>
      <c r="N179" s="45">
        <f t="shared" si="63"/>
        <v>0</v>
      </c>
      <c r="O179" s="45">
        <f t="shared" si="63"/>
        <v>0</v>
      </c>
      <c r="P179" s="45">
        <f t="shared" si="63"/>
        <v>0</v>
      </c>
      <c r="Q179" s="45">
        <f t="shared" si="63"/>
        <v>0</v>
      </c>
    </row>
    <row r="180" spans="1:17" s="4" customFormat="1" x14ac:dyDescent="0.25">
      <c r="A180" s="177" t="s">
        <v>145</v>
      </c>
      <c r="B180" s="175" t="s">
        <v>146</v>
      </c>
      <c r="C180" s="167" t="s">
        <v>12</v>
      </c>
      <c r="D180" s="51" t="s">
        <v>83</v>
      </c>
      <c r="E180" s="45">
        <f t="shared" si="58"/>
        <v>525000</v>
      </c>
      <c r="F180" s="45">
        <f>F181+F182+F183+F184</f>
        <v>0</v>
      </c>
      <c r="G180" s="45">
        <f t="shared" ref="G180:Q180" si="65">G181+G182+G183+G184</f>
        <v>70000</v>
      </c>
      <c r="H180" s="45">
        <f t="shared" si="65"/>
        <v>150000</v>
      </c>
      <c r="I180" s="45">
        <f t="shared" si="65"/>
        <v>50000</v>
      </c>
      <c r="J180" s="46">
        <f t="shared" si="65"/>
        <v>155000</v>
      </c>
      <c r="K180" s="46">
        <f>K181+K182+K183+K184</f>
        <v>100000</v>
      </c>
      <c r="L180" s="46">
        <f>L181+L182+L183+L184</f>
        <v>0</v>
      </c>
      <c r="M180" s="45">
        <f t="shared" si="65"/>
        <v>0</v>
      </c>
      <c r="N180" s="45">
        <f t="shared" si="65"/>
        <v>0</v>
      </c>
      <c r="O180" s="45">
        <f t="shared" si="65"/>
        <v>0</v>
      </c>
      <c r="P180" s="45">
        <f t="shared" si="65"/>
        <v>0</v>
      </c>
      <c r="Q180" s="45">
        <f t="shared" si="65"/>
        <v>0</v>
      </c>
    </row>
    <row r="181" spans="1:17" s="4" customFormat="1" x14ac:dyDescent="0.25">
      <c r="A181" s="177"/>
      <c r="B181" s="175"/>
      <c r="C181" s="167"/>
      <c r="D181" s="51" t="s">
        <v>64</v>
      </c>
      <c r="E181" s="45">
        <f t="shared" si="58"/>
        <v>0</v>
      </c>
      <c r="F181" s="45">
        <v>0</v>
      </c>
      <c r="G181" s="45">
        <v>0</v>
      </c>
      <c r="H181" s="45">
        <v>0</v>
      </c>
      <c r="I181" s="45">
        <f t="shared" ref="I181:Q184" si="66">I166+I171+I176</f>
        <v>0</v>
      </c>
      <c r="J181" s="46">
        <f t="shared" si="66"/>
        <v>0</v>
      </c>
      <c r="K181" s="46">
        <v>0</v>
      </c>
      <c r="L181" s="46">
        <f t="shared" si="66"/>
        <v>0</v>
      </c>
      <c r="M181" s="45">
        <f t="shared" si="66"/>
        <v>0</v>
      </c>
      <c r="N181" s="45">
        <f t="shared" si="66"/>
        <v>0</v>
      </c>
      <c r="O181" s="45">
        <f t="shared" si="66"/>
        <v>0</v>
      </c>
      <c r="P181" s="45">
        <f t="shared" si="66"/>
        <v>0</v>
      </c>
      <c r="Q181" s="45">
        <f t="shared" si="66"/>
        <v>0</v>
      </c>
    </row>
    <row r="182" spans="1:17" s="4" customFormat="1" ht="31.5" x14ac:dyDescent="0.25">
      <c r="A182" s="177"/>
      <c r="B182" s="175"/>
      <c r="C182" s="167"/>
      <c r="D182" s="51" t="s">
        <v>65</v>
      </c>
      <c r="E182" s="45">
        <f t="shared" si="58"/>
        <v>0</v>
      </c>
      <c r="F182" s="45">
        <v>0</v>
      </c>
      <c r="G182" s="45">
        <v>0</v>
      </c>
      <c r="H182" s="45">
        <v>0</v>
      </c>
      <c r="I182" s="45">
        <f t="shared" si="66"/>
        <v>0</v>
      </c>
      <c r="J182" s="46">
        <f t="shared" si="66"/>
        <v>0</v>
      </c>
      <c r="K182" s="46">
        <f t="shared" si="66"/>
        <v>0</v>
      </c>
      <c r="L182" s="46">
        <f t="shared" si="66"/>
        <v>0</v>
      </c>
      <c r="M182" s="45">
        <f t="shared" si="66"/>
        <v>0</v>
      </c>
      <c r="N182" s="45">
        <f t="shared" si="66"/>
        <v>0</v>
      </c>
      <c r="O182" s="45">
        <f t="shared" si="66"/>
        <v>0</v>
      </c>
      <c r="P182" s="45">
        <f t="shared" si="66"/>
        <v>0</v>
      </c>
      <c r="Q182" s="45">
        <f t="shared" si="66"/>
        <v>0</v>
      </c>
    </row>
    <row r="183" spans="1:17" s="4" customFormat="1" x14ac:dyDescent="0.25">
      <c r="A183" s="177"/>
      <c r="B183" s="175"/>
      <c r="C183" s="167"/>
      <c r="D183" s="51" t="s">
        <v>66</v>
      </c>
      <c r="E183" s="45">
        <f t="shared" si="58"/>
        <v>525000</v>
      </c>
      <c r="F183" s="45">
        <v>0</v>
      </c>
      <c r="G183" s="45">
        <v>70000</v>
      </c>
      <c r="H183" s="45">
        <v>150000</v>
      </c>
      <c r="I183" s="45">
        <v>50000</v>
      </c>
      <c r="J183" s="46">
        <v>155000</v>
      </c>
      <c r="K183" s="46">
        <v>100000</v>
      </c>
      <c r="L183" s="46">
        <v>0</v>
      </c>
      <c r="M183" s="45">
        <v>0</v>
      </c>
      <c r="N183" s="45">
        <f t="shared" si="66"/>
        <v>0</v>
      </c>
      <c r="O183" s="45">
        <f t="shared" si="66"/>
        <v>0</v>
      </c>
      <c r="P183" s="45">
        <f t="shared" si="66"/>
        <v>0</v>
      </c>
      <c r="Q183" s="45">
        <f t="shared" si="66"/>
        <v>0</v>
      </c>
    </row>
    <row r="184" spans="1:17" s="4" customFormat="1" ht="31.5" x14ac:dyDescent="0.25">
      <c r="A184" s="177"/>
      <c r="B184" s="175"/>
      <c r="C184" s="167"/>
      <c r="D184" s="51" t="s">
        <v>67</v>
      </c>
      <c r="E184" s="45">
        <f t="shared" si="58"/>
        <v>0</v>
      </c>
      <c r="F184" s="45">
        <v>0</v>
      </c>
      <c r="G184" s="45">
        <v>0</v>
      </c>
      <c r="H184" s="45">
        <v>0</v>
      </c>
      <c r="I184" s="45">
        <f t="shared" si="66"/>
        <v>0</v>
      </c>
      <c r="J184" s="46">
        <f t="shared" si="66"/>
        <v>0</v>
      </c>
      <c r="K184" s="46">
        <f t="shared" si="66"/>
        <v>0</v>
      </c>
      <c r="L184" s="46">
        <f t="shared" si="66"/>
        <v>0</v>
      </c>
      <c r="M184" s="45">
        <f t="shared" si="66"/>
        <v>0</v>
      </c>
      <c r="N184" s="45">
        <f t="shared" si="66"/>
        <v>0</v>
      </c>
      <c r="O184" s="45">
        <f t="shared" si="66"/>
        <v>0</v>
      </c>
      <c r="P184" s="45">
        <f t="shared" si="66"/>
        <v>0</v>
      </c>
      <c r="Q184" s="45">
        <f t="shared" si="66"/>
        <v>0</v>
      </c>
    </row>
    <row r="185" spans="1:17" s="4" customFormat="1" x14ac:dyDescent="0.25">
      <c r="A185" s="148"/>
      <c r="B185" s="151" t="s">
        <v>147</v>
      </c>
      <c r="C185" s="154"/>
      <c r="D185" s="40" t="s">
        <v>83</v>
      </c>
      <c r="E185" s="45">
        <f t="shared" si="54"/>
        <v>575000</v>
      </c>
      <c r="F185" s="45">
        <f>F186+F187+F188+F189</f>
        <v>50000</v>
      </c>
      <c r="G185" s="45">
        <f>G186+G187+G188+G189</f>
        <v>70000</v>
      </c>
      <c r="H185" s="45">
        <f t="shared" ref="H185:Q185" si="67">H186+H187+H188+H189</f>
        <v>150000</v>
      </c>
      <c r="I185" s="45">
        <f t="shared" si="67"/>
        <v>50000</v>
      </c>
      <c r="J185" s="46">
        <f t="shared" si="67"/>
        <v>155000</v>
      </c>
      <c r="K185" s="46">
        <f>K188</f>
        <v>100000</v>
      </c>
      <c r="L185" s="46">
        <f>L186+L187+L188+L189</f>
        <v>0</v>
      </c>
      <c r="M185" s="45">
        <f t="shared" si="67"/>
        <v>0</v>
      </c>
      <c r="N185" s="45">
        <f t="shared" si="67"/>
        <v>0</v>
      </c>
      <c r="O185" s="45">
        <f t="shared" si="67"/>
        <v>0</v>
      </c>
      <c r="P185" s="45">
        <f t="shared" si="67"/>
        <v>0</v>
      </c>
      <c r="Q185" s="45">
        <f t="shared" si="67"/>
        <v>0</v>
      </c>
    </row>
    <row r="186" spans="1:17" s="4" customFormat="1" x14ac:dyDescent="0.25">
      <c r="A186" s="149"/>
      <c r="B186" s="152"/>
      <c r="C186" s="155"/>
      <c r="D186" s="40" t="s">
        <v>64</v>
      </c>
      <c r="E186" s="45">
        <f t="shared" si="54"/>
        <v>0</v>
      </c>
      <c r="F186" s="45">
        <f>F166+F171+F176+F181</f>
        <v>0</v>
      </c>
      <c r="G186" s="45">
        <f t="shared" ref="G186:Q186" si="68">G166+G171+G176+G181</f>
        <v>0</v>
      </c>
      <c r="H186" s="45">
        <f t="shared" si="68"/>
        <v>0</v>
      </c>
      <c r="I186" s="45">
        <f t="shared" si="68"/>
        <v>0</v>
      </c>
      <c r="J186" s="46">
        <f t="shared" si="68"/>
        <v>0</v>
      </c>
      <c r="K186" s="46">
        <v>0</v>
      </c>
      <c r="L186" s="46">
        <f t="shared" si="68"/>
        <v>0</v>
      </c>
      <c r="M186" s="45">
        <f t="shared" si="68"/>
        <v>0</v>
      </c>
      <c r="N186" s="45">
        <f t="shared" si="68"/>
        <v>0</v>
      </c>
      <c r="O186" s="45">
        <f t="shared" si="68"/>
        <v>0</v>
      </c>
      <c r="P186" s="45">
        <f t="shared" si="68"/>
        <v>0</v>
      </c>
      <c r="Q186" s="45">
        <f t="shared" si="68"/>
        <v>0</v>
      </c>
    </row>
    <row r="187" spans="1:17" s="4" customFormat="1" ht="31.5" x14ac:dyDescent="0.25">
      <c r="A187" s="149"/>
      <c r="B187" s="152"/>
      <c r="C187" s="155"/>
      <c r="D187" s="40" t="s">
        <v>65</v>
      </c>
      <c r="E187" s="45">
        <f t="shared" si="54"/>
        <v>0</v>
      </c>
      <c r="F187" s="45">
        <f t="shared" ref="F187:Q189" si="69">F167+F172+F177+F182</f>
        <v>0</v>
      </c>
      <c r="G187" s="45">
        <f t="shared" si="69"/>
        <v>0</v>
      </c>
      <c r="H187" s="45">
        <f t="shared" si="69"/>
        <v>0</v>
      </c>
      <c r="I187" s="45">
        <f t="shared" si="69"/>
        <v>0</v>
      </c>
      <c r="J187" s="46">
        <f t="shared" si="69"/>
        <v>0</v>
      </c>
      <c r="K187" s="46">
        <f t="shared" si="69"/>
        <v>0</v>
      </c>
      <c r="L187" s="46">
        <f t="shared" si="69"/>
        <v>0</v>
      </c>
      <c r="M187" s="45">
        <f t="shared" si="69"/>
        <v>0</v>
      </c>
      <c r="N187" s="45">
        <f t="shared" si="69"/>
        <v>0</v>
      </c>
      <c r="O187" s="45">
        <f t="shared" si="69"/>
        <v>0</v>
      </c>
      <c r="P187" s="45">
        <f t="shared" si="69"/>
        <v>0</v>
      </c>
      <c r="Q187" s="45">
        <f t="shared" si="69"/>
        <v>0</v>
      </c>
    </row>
    <row r="188" spans="1:17" s="4" customFormat="1" x14ac:dyDescent="0.25">
      <c r="A188" s="149"/>
      <c r="B188" s="152"/>
      <c r="C188" s="155"/>
      <c r="D188" s="40" t="s">
        <v>66</v>
      </c>
      <c r="E188" s="45">
        <f t="shared" si="54"/>
        <v>575000</v>
      </c>
      <c r="F188" s="45">
        <f t="shared" si="69"/>
        <v>50000</v>
      </c>
      <c r="G188" s="45">
        <f t="shared" si="69"/>
        <v>70000</v>
      </c>
      <c r="H188" s="45">
        <f t="shared" si="69"/>
        <v>150000</v>
      </c>
      <c r="I188" s="45">
        <f t="shared" si="69"/>
        <v>50000</v>
      </c>
      <c r="J188" s="46">
        <f t="shared" si="69"/>
        <v>155000</v>
      </c>
      <c r="K188" s="46">
        <f>K180</f>
        <v>100000</v>
      </c>
      <c r="L188" s="46">
        <v>0</v>
      </c>
      <c r="M188" s="45">
        <f t="shared" si="69"/>
        <v>0</v>
      </c>
      <c r="N188" s="45">
        <f t="shared" si="69"/>
        <v>0</v>
      </c>
      <c r="O188" s="45">
        <f t="shared" si="69"/>
        <v>0</v>
      </c>
      <c r="P188" s="45">
        <f t="shared" si="69"/>
        <v>0</v>
      </c>
      <c r="Q188" s="45">
        <f t="shared" si="69"/>
        <v>0</v>
      </c>
    </row>
    <row r="189" spans="1:17" s="4" customFormat="1" ht="31.5" x14ac:dyDescent="0.25">
      <c r="A189" s="150"/>
      <c r="B189" s="153"/>
      <c r="C189" s="156"/>
      <c r="D189" s="40" t="s">
        <v>67</v>
      </c>
      <c r="E189" s="45">
        <f t="shared" si="54"/>
        <v>0</v>
      </c>
      <c r="F189" s="45">
        <f t="shared" si="69"/>
        <v>0</v>
      </c>
      <c r="G189" s="45">
        <f t="shared" si="69"/>
        <v>0</v>
      </c>
      <c r="H189" s="45">
        <f t="shared" si="69"/>
        <v>0</v>
      </c>
      <c r="I189" s="45">
        <f t="shared" si="69"/>
        <v>0</v>
      </c>
      <c r="J189" s="46">
        <f t="shared" si="69"/>
        <v>0</v>
      </c>
      <c r="K189" s="46">
        <f t="shared" si="69"/>
        <v>0</v>
      </c>
      <c r="L189" s="46">
        <f t="shared" si="69"/>
        <v>0</v>
      </c>
      <c r="M189" s="45">
        <f t="shared" si="69"/>
        <v>0</v>
      </c>
      <c r="N189" s="45">
        <f t="shared" si="69"/>
        <v>0</v>
      </c>
      <c r="O189" s="45">
        <f t="shared" si="69"/>
        <v>0</v>
      </c>
      <c r="P189" s="45">
        <f t="shared" si="69"/>
        <v>0</v>
      </c>
      <c r="Q189" s="45">
        <f t="shared" si="69"/>
        <v>0</v>
      </c>
    </row>
    <row r="190" spans="1:17" s="4" customFormat="1" x14ac:dyDescent="0.25">
      <c r="A190" s="181" t="s">
        <v>148</v>
      </c>
      <c r="B190" s="182"/>
      <c r="C190" s="187"/>
      <c r="D190" s="53" t="s">
        <v>83</v>
      </c>
      <c r="E190" s="54">
        <f>E191+E192+E193+E194</f>
        <v>1538483573.46</v>
      </c>
      <c r="F190" s="54">
        <f t="shared" ref="F190:Q190" si="70">F191+F192+F193+F194</f>
        <v>115991929.98999999</v>
      </c>
      <c r="G190" s="54">
        <f t="shared" si="70"/>
        <v>125175450.76000001</v>
      </c>
      <c r="H190" s="54">
        <f t="shared" si="70"/>
        <v>124617131.23999999</v>
      </c>
      <c r="I190" s="54">
        <f t="shared" si="70"/>
        <v>147430440.54999998</v>
      </c>
      <c r="J190" s="55">
        <f t="shared" si="70"/>
        <v>146429476.16</v>
      </c>
      <c r="K190" s="55">
        <f>K191+K192+K193+K194</f>
        <v>143548817</v>
      </c>
      <c r="L190" s="55">
        <f>L191+L192+L193+L194</f>
        <v>128474860</v>
      </c>
      <c r="M190" s="54">
        <f>M191+M192+M193+M194</f>
        <v>125538140</v>
      </c>
      <c r="N190" s="56">
        <f t="shared" si="70"/>
        <v>120319331.93999998</v>
      </c>
      <c r="O190" s="56">
        <f t="shared" si="70"/>
        <v>120319331.93999998</v>
      </c>
      <c r="P190" s="56">
        <f t="shared" si="70"/>
        <v>120319331.93999998</v>
      </c>
      <c r="Q190" s="56">
        <f t="shared" si="70"/>
        <v>120319331.93999998</v>
      </c>
    </row>
    <row r="191" spans="1:17" s="4" customFormat="1" x14ac:dyDescent="0.25">
      <c r="A191" s="183"/>
      <c r="B191" s="184"/>
      <c r="C191" s="188"/>
      <c r="D191" s="57" t="s">
        <v>64</v>
      </c>
      <c r="E191" s="54">
        <f>F191+G191+H191+I191+J191+K191+L191+M191+N191+O191+P191+Q191</f>
        <v>7200744.4000000004</v>
      </c>
      <c r="F191" s="54">
        <f t="shared" ref="F191:K194" si="71">F24+F40+F56+F107+F123+F149+F159+F186</f>
        <v>5500</v>
      </c>
      <c r="G191" s="54">
        <f t="shared" si="71"/>
        <v>0</v>
      </c>
      <c r="H191" s="54">
        <f t="shared" si="71"/>
        <v>20600</v>
      </c>
      <c r="I191" s="54">
        <f t="shared" si="71"/>
        <v>5033400</v>
      </c>
      <c r="J191" s="55">
        <f t="shared" si="71"/>
        <v>2141244.4</v>
      </c>
      <c r="K191" s="55">
        <f t="shared" si="71"/>
        <v>0</v>
      </c>
      <c r="L191" s="55">
        <v>0</v>
      </c>
      <c r="M191" s="54">
        <f t="shared" ref="M191:Q194" si="72">M24+M40+M56+M107+M123+M149+M159+M186</f>
        <v>0</v>
      </c>
      <c r="N191" s="56">
        <f t="shared" si="72"/>
        <v>0</v>
      </c>
      <c r="O191" s="56">
        <f t="shared" si="72"/>
        <v>0</v>
      </c>
      <c r="P191" s="56">
        <f t="shared" si="72"/>
        <v>0</v>
      </c>
      <c r="Q191" s="56">
        <f t="shared" si="72"/>
        <v>0</v>
      </c>
    </row>
    <row r="192" spans="1:17" s="4" customFormat="1" ht="31.5" x14ac:dyDescent="0.25">
      <c r="A192" s="183"/>
      <c r="B192" s="184"/>
      <c r="C192" s="188"/>
      <c r="D192" s="57" t="s">
        <v>65</v>
      </c>
      <c r="E192" s="54">
        <f>F192+G192+H192+I192+J192+K192+L192+M192+N192+O192+P192+Q192</f>
        <v>14540731.209999999</v>
      </c>
      <c r="F192" s="54">
        <f t="shared" si="71"/>
        <v>713906.25</v>
      </c>
      <c r="G192" s="54">
        <f t="shared" si="71"/>
        <v>4949546.3600000003</v>
      </c>
      <c r="H192" s="54">
        <f t="shared" si="71"/>
        <v>1565100</v>
      </c>
      <c r="I192" s="54">
        <f t="shared" si="71"/>
        <v>2356523</v>
      </c>
      <c r="J192" s="55">
        <f t="shared" si="71"/>
        <v>3917355.6</v>
      </c>
      <c r="K192" s="55">
        <f t="shared" si="71"/>
        <v>345400</v>
      </c>
      <c r="L192" s="55">
        <f>L25+L41+L57+L108+L124+L150+L160+L187</f>
        <v>349400</v>
      </c>
      <c r="M192" s="54">
        <f t="shared" si="72"/>
        <v>343500</v>
      </c>
      <c r="N192" s="56">
        <f t="shared" si="72"/>
        <v>0</v>
      </c>
      <c r="O192" s="56">
        <f t="shared" si="72"/>
        <v>0</v>
      </c>
      <c r="P192" s="56">
        <f t="shared" si="72"/>
        <v>0</v>
      </c>
      <c r="Q192" s="56">
        <f t="shared" si="72"/>
        <v>0</v>
      </c>
    </row>
    <row r="193" spans="1:17" s="4" customFormat="1" x14ac:dyDescent="0.25">
      <c r="A193" s="183"/>
      <c r="B193" s="184"/>
      <c r="C193" s="188"/>
      <c r="D193" s="57" t="s">
        <v>66</v>
      </c>
      <c r="E193" s="54">
        <f>F193+G193+H193+I193+J193+K193+L193+M193+N193+O193+P193+Q193</f>
        <v>1516742097.8500001</v>
      </c>
      <c r="F193" s="54">
        <f t="shared" si="71"/>
        <v>115272523.73999999</v>
      </c>
      <c r="G193" s="54">
        <f t="shared" si="71"/>
        <v>120225904.40000001</v>
      </c>
      <c r="H193" s="54">
        <f t="shared" si="71"/>
        <v>123031431.23999999</v>
      </c>
      <c r="I193" s="54">
        <f t="shared" si="71"/>
        <v>140040517.54999998</v>
      </c>
      <c r="J193" s="55">
        <f t="shared" si="71"/>
        <v>140370876.16</v>
      </c>
      <c r="K193" s="55">
        <f>K26+K42+K58+K109+K125+K151+K188</f>
        <v>143203417</v>
      </c>
      <c r="L193" s="55">
        <f>L26+L42+L58+L109+L125+L151</f>
        <v>128125460</v>
      </c>
      <c r="M193" s="54">
        <f t="shared" si="72"/>
        <v>125194640</v>
      </c>
      <c r="N193" s="56">
        <f t="shared" si="72"/>
        <v>120319331.93999998</v>
      </c>
      <c r="O193" s="56">
        <f t="shared" si="72"/>
        <v>120319331.93999998</v>
      </c>
      <c r="P193" s="56">
        <f t="shared" si="72"/>
        <v>120319331.93999998</v>
      </c>
      <c r="Q193" s="56">
        <f t="shared" si="72"/>
        <v>120319331.93999998</v>
      </c>
    </row>
    <row r="194" spans="1:17" s="4" customFormat="1" ht="31.5" x14ac:dyDescent="0.25">
      <c r="A194" s="185"/>
      <c r="B194" s="186"/>
      <c r="C194" s="189"/>
      <c r="D194" s="57" t="s">
        <v>67</v>
      </c>
      <c r="E194" s="54">
        <f>F194+G194+H194+I194+J194+K194+L194+M194+N194+O194+P194+Q194</f>
        <v>0</v>
      </c>
      <c r="F194" s="54">
        <f t="shared" si="71"/>
        <v>0</v>
      </c>
      <c r="G194" s="54">
        <f t="shared" si="71"/>
        <v>0</v>
      </c>
      <c r="H194" s="54">
        <f t="shared" si="71"/>
        <v>0</v>
      </c>
      <c r="I194" s="54">
        <f t="shared" si="71"/>
        <v>0</v>
      </c>
      <c r="J194" s="55">
        <f t="shared" si="71"/>
        <v>0</v>
      </c>
      <c r="K194" s="55">
        <f>K27+K43+K59+K110+K126+K152+K162+K189</f>
        <v>0</v>
      </c>
      <c r="L194" s="55">
        <f>L27+L43+L59+L110+L126+L152+L162+L189</f>
        <v>0</v>
      </c>
      <c r="M194" s="54">
        <f t="shared" si="72"/>
        <v>0</v>
      </c>
      <c r="N194" s="56">
        <f t="shared" si="72"/>
        <v>0</v>
      </c>
      <c r="O194" s="56">
        <f t="shared" si="72"/>
        <v>0</v>
      </c>
      <c r="P194" s="56">
        <f t="shared" si="72"/>
        <v>0</v>
      </c>
      <c r="Q194" s="56">
        <f t="shared" si="72"/>
        <v>0</v>
      </c>
    </row>
    <row r="195" spans="1:17" s="4" customFormat="1" x14ac:dyDescent="0.25">
      <c r="A195" s="181" t="s">
        <v>149</v>
      </c>
      <c r="B195" s="182"/>
      <c r="C195" s="187"/>
      <c r="D195" s="53" t="s">
        <v>83</v>
      </c>
      <c r="E195" s="54">
        <f>E196+E197+E198+E199</f>
        <v>0</v>
      </c>
      <c r="F195" s="54">
        <f t="shared" ref="F195:Q195" si="73">F196+F197+F198+F199</f>
        <v>0</v>
      </c>
      <c r="G195" s="54">
        <f t="shared" si="73"/>
        <v>0</v>
      </c>
      <c r="H195" s="54">
        <f t="shared" si="73"/>
        <v>0</v>
      </c>
      <c r="I195" s="54">
        <f t="shared" si="73"/>
        <v>0</v>
      </c>
      <c r="J195" s="55">
        <f t="shared" si="73"/>
        <v>0</v>
      </c>
      <c r="K195" s="55">
        <f t="shared" si="73"/>
        <v>0</v>
      </c>
      <c r="L195" s="55">
        <f t="shared" si="73"/>
        <v>0</v>
      </c>
      <c r="M195" s="54">
        <f t="shared" si="73"/>
        <v>0</v>
      </c>
      <c r="N195" s="56">
        <f t="shared" si="73"/>
        <v>0</v>
      </c>
      <c r="O195" s="56">
        <f t="shared" si="73"/>
        <v>0</v>
      </c>
      <c r="P195" s="56">
        <f t="shared" si="73"/>
        <v>0</v>
      </c>
      <c r="Q195" s="56">
        <f t="shared" si="73"/>
        <v>0</v>
      </c>
    </row>
    <row r="196" spans="1:17" s="4" customFormat="1" x14ac:dyDescent="0.25">
      <c r="A196" s="183"/>
      <c r="B196" s="184"/>
      <c r="C196" s="188"/>
      <c r="D196" s="57" t="s">
        <v>64</v>
      </c>
      <c r="E196" s="54">
        <f t="shared" ref="E196:E204" si="74">F196+G196+H196+I196+J196+K196+L196+M196+N196+O196+P196+Q196</f>
        <v>0</v>
      </c>
      <c r="F196" s="54">
        <v>0</v>
      </c>
      <c r="G196" s="54">
        <v>0</v>
      </c>
      <c r="H196" s="54">
        <v>0</v>
      </c>
      <c r="I196" s="54">
        <v>0</v>
      </c>
      <c r="J196" s="55">
        <v>0</v>
      </c>
      <c r="K196" s="55">
        <v>0</v>
      </c>
      <c r="L196" s="55">
        <v>0</v>
      </c>
      <c r="M196" s="54">
        <v>0</v>
      </c>
      <c r="N196" s="56">
        <v>0</v>
      </c>
      <c r="O196" s="56">
        <v>0</v>
      </c>
      <c r="P196" s="56">
        <v>0</v>
      </c>
      <c r="Q196" s="56">
        <v>0</v>
      </c>
    </row>
    <row r="197" spans="1:17" s="4" customFormat="1" ht="31.5" x14ac:dyDescent="0.25">
      <c r="A197" s="183"/>
      <c r="B197" s="184"/>
      <c r="C197" s="188"/>
      <c r="D197" s="57" t="s">
        <v>65</v>
      </c>
      <c r="E197" s="54">
        <f t="shared" si="74"/>
        <v>0</v>
      </c>
      <c r="F197" s="54">
        <v>0</v>
      </c>
      <c r="G197" s="54">
        <v>0</v>
      </c>
      <c r="H197" s="54">
        <v>0</v>
      </c>
      <c r="I197" s="54">
        <v>0</v>
      </c>
      <c r="J197" s="55">
        <v>0</v>
      </c>
      <c r="K197" s="55">
        <v>0</v>
      </c>
      <c r="L197" s="55">
        <v>0</v>
      </c>
      <c r="M197" s="54">
        <v>0</v>
      </c>
      <c r="N197" s="56">
        <v>0</v>
      </c>
      <c r="O197" s="56">
        <v>0</v>
      </c>
      <c r="P197" s="56">
        <v>0</v>
      </c>
      <c r="Q197" s="56">
        <v>0</v>
      </c>
    </row>
    <row r="198" spans="1:17" s="4" customFormat="1" x14ac:dyDescent="0.25">
      <c r="A198" s="183"/>
      <c r="B198" s="184"/>
      <c r="C198" s="188"/>
      <c r="D198" s="57" t="s">
        <v>66</v>
      </c>
      <c r="E198" s="54">
        <f t="shared" si="74"/>
        <v>0</v>
      </c>
      <c r="F198" s="54">
        <v>0</v>
      </c>
      <c r="G198" s="54">
        <v>0</v>
      </c>
      <c r="H198" s="54">
        <v>0</v>
      </c>
      <c r="I198" s="54">
        <v>0</v>
      </c>
      <c r="J198" s="55">
        <v>0</v>
      </c>
      <c r="K198" s="55">
        <v>0</v>
      </c>
      <c r="L198" s="55">
        <v>0</v>
      </c>
      <c r="M198" s="54">
        <v>0</v>
      </c>
      <c r="N198" s="56">
        <v>0</v>
      </c>
      <c r="O198" s="56">
        <v>0</v>
      </c>
      <c r="P198" s="56">
        <v>0</v>
      </c>
      <c r="Q198" s="56">
        <v>0</v>
      </c>
    </row>
    <row r="199" spans="1:17" s="4" customFormat="1" ht="31.5" x14ac:dyDescent="0.25">
      <c r="A199" s="185"/>
      <c r="B199" s="186"/>
      <c r="C199" s="189"/>
      <c r="D199" s="57" t="s">
        <v>67</v>
      </c>
      <c r="E199" s="54">
        <f t="shared" si="74"/>
        <v>0</v>
      </c>
      <c r="F199" s="54">
        <v>0</v>
      </c>
      <c r="G199" s="54">
        <v>0</v>
      </c>
      <c r="H199" s="54">
        <v>0</v>
      </c>
      <c r="I199" s="54">
        <v>0</v>
      </c>
      <c r="J199" s="55">
        <v>0</v>
      </c>
      <c r="K199" s="55">
        <v>0</v>
      </c>
      <c r="L199" s="55">
        <v>0</v>
      </c>
      <c r="M199" s="54">
        <v>0</v>
      </c>
      <c r="N199" s="56">
        <v>0</v>
      </c>
      <c r="O199" s="56">
        <v>0</v>
      </c>
      <c r="P199" s="56">
        <v>0</v>
      </c>
      <c r="Q199" s="56">
        <v>0</v>
      </c>
    </row>
    <row r="200" spans="1:17" s="4" customFormat="1" x14ac:dyDescent="0.25">
      <c r="A200" s="181" t="s">
        <v>150</v>
      </c>
      <c r="B200" s="182"/>
      <c r="C200" s="187"/>
      <c r="D200" s="53" t="s">
        <v>83</v>
      </c>
      <c r="E200" s="58">
        <f t="shared" si="74"/>
        <v>1538483573.46</v>
      </c>
      <c r="F200" s="58">
        <f t="shared" ref="F200:Q200" si="75">F201+F202+F203+F204</f>
        <v>115991929.98999999</v>
      </c>
      <c r="G200" s="58">
        <f t="shared" si="75"/>
        <v>125175450.76000001</v>
      </c>
      <c r="H200" s="58">
        <f t="shared" si="75"/>
        <v>124617131.23999999</v>
      </c>
      <c r="I200" s="58">
        <f t="shared" si="75"/>
        <v>147430440.54999998</v>
      </c>
      <c r="J200" s="59">
        <f t="shared" si="75"/>
        <v>146429476.16</v>
      </c>
      <c r="K200" s="59">
        <f>K201+K202+K203+K204</f>
        <v>143548817</v>
      </c>
      <c r="L200" s="59">
        <f t="shared" si="75"/>
        <v>128474860</v>
      </c>
      <c r="M200" s="58">
        <f>M201+M202+M203+M204</f>
        <v>125538140</v>
      </c>
      <c r="N200" s="60">
        <f t="shared" si="75"/>
        <v>120319331.93999998</v>
      </c>
      <c r="O200" s="60">
        <f t="shared" si="75"/>
        <v>120319331.93999998</v>
      </c>
      <c r="P200" s="60">
        <f t="shared" si="75"/>
        <v>120319331.93999998</v>
      </c>
      <c r="Q200" s="60">
        <f t="shared" si="75"/>
        <v>120319331.93999998</v>
      </c>
    </row>
    <row r="201" spans="1:17" s="4" customFormat="1" x14ac:dyDescent="0.25">
      <c r="A201" s="183"/>
      <c r="B201" s="184"/>
      <c r="C201" s="188"/>
      <c r="D201" s="57" t="s">
        <v>64</v>
      </c>
      <c r="E201" s="58">
        <f t="shared" si="74"/>
        <v>7200744.4000000004</v>
      </c>
      <c r="F201" s="58">
        <f>F191</f>
        <v>5500</v>
      </c>
      <c r="G201" s="58">
        <f t="shared" ref="G201:Q201" si="76">G191</f>
        <v>0</v>
      </c>
      <c r="H201" s="58">
        <f t="shared" si="76"/>
        <v>20600</v>
      </c>
      <c r="I201" s="58">
        <f t="shared" si="76"/>
        <v>5033400</v>
      </c>
      <c r="J201" s="59">
        <f t="shared" si="76"/>
        <v>2141244.4</v>
      </c>
      <c r="K201" s="59">
        <f>K191</f>
        <v>0</v>
      </c>
      <c r="L201" s="59">
        <f t="shared" si="76"/>
        <v>0</v>
      </c>
      <c r="M201" s="58">
        <f t="shared" si="76"/>
        <v>0</v>
      </c>
      <c r="N201" s="60">
        <f t="shared" si="76"/>
        <v>0</v>
      </c>
      <c r="O201" s="60">
        <f t="shared" si="76"/>
        <v>0</v>
      </c>
      <c r="P201" s="60">
        <f t="shared" si="76"/>
        <v>0</v>
      </c>
      <c r="Q201" s="60">
        <f t="shared" si="76"/>
        <v>0</v>
      </c>
    </row>
    <row r="202" spans="1:17" s="4" customFormat="1" ht="31.5" x14ac:dyDescent="0.25">
      <c r="A202" s="183"/>
      <c r="B202" s="184"/>
      <c r="C202" s="188"/>
      <c r="D202" s="57" t="s">
        <v>65</v>
      </c>
      <c r="E202" s="58">
        <f t="shared" si="74"/>
        <v>14540731.209999999</v>
      </c>
      <c r="F202" s="58">
        <f t="shared" ref="F202:Q204" si="77">F192</f>
        <v>713906.25</v>
      </c>
      <c r="G202" s="58">
        <f t="shared" si="77"/>
        <v>4949546.3600000003</v>
      </c>
      <c r="H202" s="58">
        <f t="shared" si="77"/>
        <v>1565100</v>
      </c>
      <c r="I202" s="58">
        <f t="shared" si="77"/>
        <v>2356523</v>
      </c>
      <c r="J202" s="59">
        <f t="shared" si="77"/>
        <v>3917355.6</v>
      </c>
      <c r="K202" s="59">
        <f>K192</f>
        <v>345400</v>
      </c>
      <c r="L202" s="59">
        <f t="shared" si="77"/>
        <v>349400</v>
      </c>
      <c r="M202" s="58">
        <f>M192</f>
        <v>343500</v>
      </c>
      <c r="N202" s="60">
        <f t="shared" si="77"/>
        <v>0</v>
      </c>
      <c r="O202" s="60">
        <f t="shared" si="77"/>
        <v>0</v>
      </c>
      <c r="P202" s="60">
        <f t="shared" si="77"/>
        <v>0</v>
      </c>
      <c r="Q202" s="60">
        <f t="shared" si="77"/>
        <v>0</v>
      </c>
    </row>
    <row r="203" spans="1:17" x14ac:dyDescent="0.25">
      <c r="A203" s="183"/>
      <c r="B203" s="184"/>
      <c r="C203" s="188"/>
      <c r="D203" s="57" t="s">
        <v>66</v>
      </c>
      <c r="E203" s="58">
        <f t="shared" si="74"/>
        <v>1516742097.8500001</v>
      </c>
      <c r="F203" s="58">
        <f t="shared" si="77"/>
        <v>115272523.73999999</v>
      </c>
      <c r="G203" s="58">
        <f t="shared" si="77"/>
        <v>120225904.40000001</v>
      </c>
      <c r="H203" s="58">
        <f t="shared" si="77"/>
        <v>123031431.23999999</v>
      </c>
      <c r="I203" s="58">
        <f t="shared" si="77"/>
        <v>140040517.54999998</v>
      </c>
      <c r="J203" s="59">
        <f t="shared" si="77"/>
        <v>140370876.16</v>
      </c>
      <c r="K203" s="59">
        <f>K193</f>
        <v>143203417</v>
      </c>
      <c r="L203" s="59">
        <f t="shared" si="77"/>
        <v>128125460</v>
      </c>
      <c r="M203" s="58">
        <f>M193</f>
        <v>125194640</v>
      </c>
      <c r="N203" s="60">
        <f t="shared" si="77"/>
        <v>120319331.93999998</v>
      </c>
      <c r="O203" s="60">
        <f t="shared" si="77"/>
        <v>120319331.93999998</v>
      </c>
      <c r="P203" s="60">
        <f t="shared" si="77"/>
        <v>120319331.93999998</v>
      </c>
      <c r="Q203" s="60">
        <f t="shared" si="77"/>
        <v>120319331.93999998</v>
      </c>
    </row>
    <row r="204" spans="1:17" ht="31.5" x14ac:dyDescent="0.25">
      <c r="A204" s="185"/>
      <c r="B204" s="186"/>
      <c r="C204" s="189"/>
      <c r="D204" s="57" t="s">
        <v>67</v>
      </c>
      <c r="E204" s="58">
        <f t="shared" si="74"/>
        <v>0</v>
      </c>
      <c r="F204" s="58">
        <f t="shared" si="77"/>
        <v>0</v>
      </c>
      <c r="G204" s="58">
        <f t="shared" si="77"/>
        <v>0</v>
      </c>
      <c r="H204" s="58">
        <f t="shared" si="77"/>
        <v>0</v>
      </c>
      <c r="I204" s="58">
        <f t="shared" si="77"/>
        <v>0</v>
      </c>
      <c r="J204" s="59">
        <f t="shared" si="77"/>
        <v>0</v>
      </c>
      <c r="K204" s="59">
        <f>K194</f>
        <v>0</v>
      </c>
      <c r="L204" s="59">
        <f t="shared" si="77"/>
        <v>0</v>
      </c>
      <c r="M204" s="58">
        <f t="shared" si="77"/>
        <v>0</v>
      </c>
      <c r="N204" s="60">
        <f t="shared" si="77"/>
        <v>0</v>
      </c>
      <c r="O204" s="60">
        <f t="shared" si="77"/>
        <v>0</v>
      </c>
      <c r="P204" s="60">
        <f t="shared" si="77"/>
        <v>0</v>
      </c>
      <c r="Q204" s="60">
        <f t="shared" si="77"/>
        <v>0</v>
      </c>
    </row>
    <row r="205" spans="1:17" x14ac:dyDescent="0.25">
      <c r="A205" s="190" t="s">
        <v>151</v>
      </c>
      <c r="B205" s="191"/>
      <c r="C205" s="61"/>
      <c r="D205" s="57"/>
      <c r="E205" s="58"/>
      <c r="F205" s="58"/>
      <c r="G205" s="58"/>
      <c r="H205" s="58"/>
      <c r="I205" s="58"/>
      <c r="J205" s="59"/>
      <c r="K205" s="59"/>
      <c r="L205" s="59"/>
      <c r="M205" s="58"/>
      <c r="N205" s="60"/>
      <c r="O205" s="60"/>
      <c r="P205" s="60"/>
      <c r="Q205" s="60"/>
    </row>
    <row r="206" spans="1:17" x14ac:dyDescent="0.25">
      <c r="A206" s="181" t="s">
        <v>152</v>
      </c>
      <c r="B206" s="182"/>
      <c r="C206" s="154" t="s">
        <v>12</v>
      </c>
      <c r="D206" s="53" t="s">
        <v>83</v>
      </c>
      <c r="E206" s="58">
        <f t="shared" ref="E206:E215" si="78">F206+G206+H206+I206+J206+K206+L206+Q206+M206+N206+O206+P206</f>
        <v>1538483573.46</v>
      </c>
      <c r="F206" s="58">
        <f>F207+F208+F209+F210</f>
        <v>115991929.98999999</v>
      </c>
      <c r="G206" s="58">
        <f t="shared" ref="G206:Q206" si="79">G207+G208+G209+G210</f>
        <v>125175450.76000001</v>
      </c>
      <c r="H206" s="58">
        <f t="shared" si="79"/>
        <v>124617131.23999999</v>
      </c>
      <c r="I206" s="58">
        <f t="shared" si="79"/>
        <v>147430440.54999998</v>
      </c>
      <c r="J206" s="59">
        <f t="shared" si="79"/>
        <v>146429476.16</v>
      </c>
      <c r="K206" s="59">
        <f>K207+K208+K209+K210</f>
        <v>143548817</v>
      </c>
      <c r="L206" s="59">
        <f t="shared" si="79"/>
        <v>128474860</v>
      </c>
      <c r="M206" s="58">
        <f>M207+M208+M209+M210</f>
        <v>125538140</v>
      </c>
      <c r="N206" s="60">
        <f t="shared" si="79"/>
        <v>120319331.93999998</v>
      </c>
      <c r="O206" s="60">
        <f t="shared" si="79"/>
        <v>120319331.93999998</v>
      </c>
      <c r="P206" s="60">
        <f t="shared" si="79"/>
        <v>120319331.93999998</v>
      </c>
      <c r="Q206" s="60">
        <f t="shared" si="79"/>
        <v>120319331.93999998</v>
      </c>
    </row>
    <row r="207" spans="1:17" x14ac:dyDescent="0.25">
      <c r="A207" s="183"/>
      <c r="B207" s="184"/>
      <c r="C207" s="155"/>
      <c r="D207" s="57" t="s">
        <v>64</v>
      </c>
      <c r="E207" s="58">
        <f t="shared" si="78"/>
        <v>7200744.4000000004</v>
      </c>
      <c r="F207" s="58">
        <f>F191</f>
        <v>5500</v>
      </c>
      <c r="G207" s="58">
        <f t="shared" ref="G207:Q207" si="80">G191</f>
        <v>0</v>
      </c>
      <c r="H207" s="58">
        <f t="shared" si="80"/>
        <v>20600</v>
      </c>
      <c r="I207" s="58">
        <f t="shared" si="80"/>
        <v>5033400</v>
      </c>
      <c r="J207" s="59">
        <f t="shared" si="80"/>
        <v>2141244.4</v>
      </c>
      <c r="K207" s="59">
        <f>K191</f>
        <v>0</v>
      </c>
      <c r="L207" s="59">
        <f t="shared" si="80"/>
        <v>0</v>
      </c>
      <c r="M207" s="58">
        <f t="shared" si="80"/>
        <v>0</v>
      </c>
      <c r="N207" s="60">
        <f t="shared" si="80"/>
        <v>0</v>
      </c>
      <c r="O207" s="60">
        <f t="shared" si="80"/>
        <v>0</v>
      </c>
      <c r="P207" s="60">
        <f t="shared" si="80"/>
        <v>0</v>
      </c>
      <c r="Q207" s="60">
        <f t="shared" si="80"/>
        <v>0</v>
      </c>
    </row>
    <row r="208" spans="1:17" ht="31.5" x14ac:dyDescent="0.25">
      <c r="A208" s="183"/>
      <c r="B208" s="184"/>
      <c r="C208" s="155"/>
      <c r="D208" s="57" t="s">
        <v>65</v>
      </c>
      <c r="E208" s="58">
        <f t="shared" si="78"/>
        <v>14540731.209999999</v>
      </c>
      <c r="F208" s="58">
        <f t="shared" ref="F208:Q210" si="81">F192</f>
        <v>713906.25</v>
      </c>
      <c r="G208" s="58">
        <f t="shared" si="81"/>
        <v>4949546.3600000003</v>
      </c>
      <c r="H208" s="58">
        <f t="shared" si="81"/>
        <v>1565100</v>
      </c>
      <c r="I208" s="58">
        <f t="shared" si="81"/>
        <v>2356523</v>
      </c>
      <c r="J208" s="59">
        <f t="shared" si="81"/>
        <v>3917355.6</v>
      </c>
      <c r="K208" s="59">
        <f>K192</f>
        <v>345400</v>
      </c>
      <c r="L208" s="59">
        <f t="shared" si="81"/>
        <v>349400</v>
      </c>
      <c r="M208" s="58">
        <f>M192</f>
        <v>343500</v>
      </c>
      <c r="N208" s="60">
        <f t="shared" si="81"/>
        <v>0</v>
      </c>
      <c r="O208" s="60">
        <f t="shared" si="81"/>
        <v>0</v>
      </c>
      <c r="P208" s="60">
        <f t="shared" si="81"/>
        <v>0</v>
      </c>
      <c r="Q208" s="60">
        <f t="shared" si="81"/>
        <v>0</v>
      </c>
    </row>
    <row r="209" spans="1:17" x14ac:dyDescent="0.25">
      <c r="A209" s="183"/>
      <c r="B209" s="184"/>
      <c r="C209" s="155"/>
      <c r="D209" s="57" t="s">
        <v>66</v>
      </c>
      <c r="E209" s="58">
        <f t="shared" si="78"/>
        <v>1516742097.8499999</v>
      </c>
      <c r="F209" s="58">
        <f t="shared" si="81"/>
        <v>115272523.73999999</v>
      </c>
      <c r="G209" s="58">
        <f t="shared" si="81"/>
        <v>120225904.40000001</v>
      </c>
      <c r="H209" s="58">
        <f t="shared" si="81"/>
        <v>123031431.23999999</v>
      </c>
      <c r="I209" s="58">
        <f t="shared" si="81"/>
        <v>140040517.54999998</v>
      </c>
      <c r="J209" s="59">
        <f t="shared" si="81"/>
        <v>140370876.16</v>
      </c>
      <c r="K209" s="59">
        <f>K193</f>
        <v>143203417</v>
      </c>
      <c r="L209" s="59">
        <f t="shared" si="81"/>
        <v>128125460</v>
      </c>
      <c r="M209" s="58">
        <f>M193</f>
        <v>125194640</v>
      </c>
      <c r="N209" s="60">
        <f t="shared" si="81"/>
        <v>120319331.93999998</v>
      </c>
      <c r="O209" s="60">
        <f t="shared" si="81"/>
        <v>120319331.93999998</v>
      </c>
      <c r="P209" s="60">
        <f t="shared" si="81"/>
        <v>120319331.93999998</v>
      </c>
      <c r="Q209" s="60">
        <f t="shared" si="81"/>
        <v>120319331.93999998</v>
      </c>
    </row>
    <row r="210" spans="1:17" ht="31.5" x14ac:dyDescent="0.25">
      <c r="A210" s="185"/>
      <c r="B210" s="186"/>
      <c r="C210" s="156"/>
      <c r="D210" s="57" t="s">
        <v>67</v>
      </c>
      <c r="E210" s="58">
        <f t="shared" si="78"/>
        <v>0</v>
      </c>
      <c r="F210" s="58">
        <f t="shared" si="81"/>
        <v>0</v>
      </c>
      <c r="G210" s="58">
        <f t="shared" si="81"/>
        <v>0</v>
      </c>
      <c r="H210" s="58">
        <f t="shared" si="81"/>
        <v>0</v>
      </c>
      <c r="I210" s="58">
        <f t="shared" si="81"/>
        <v>0</v>
      </c>
      <c r="J210" s="59">
        <f t="shared" si="81"/>
        <v>0</v>
      </c>
      <c r="K210" s="59">
        <f>K194</f>
        <v>0</v>
      </c>
      <c r="L210" s="59">
        <f t="shared" si="81"/>
        <v>0</v>
      </c>
      <c r="M210" s="58">
        <f t="shared" si="81"/>
        <v>0</v>
      </c>
      <c r="N210" s="60">
        <f t="shared" si="81"/>
        <v>0</v>
      </c>
      <c r="O210" s="60">
        <f t="shared" si="81"/>
        <v>0</v>
      </c>
      <c r="P210" s="60">
        <f t="shared" si="81"/>
        <v>0</v>
      </c>
      <c r="Q210" s="60">
        <f t="shared" si="81"/>
        <v>0</v>
      </c>
    </row>
    <row r="211" spans="1:17" x14ac:dyDescent="0.25">
      <c r="A211" s="181" t="s">
        <v>153</v>
      </c>
      <c r="B211" s="182"/>
      <c r="C211" s="154" t="s">
        <v>154</v>
      </c>
      <c r="D211" s="53" t="s">
        <v>83</v>
      </c>
      <c r="E211" s="58">
        <f t="shared" si="78"/>
        <v>0</v>
      </c>
      <c r="F211" s="58">
        <f>F212+F213+F214+F215</f>
        <v>0</v>
      </c>
      <c r="G211" s="58">
        <f t="shared" ref="G211:Q211" si="82">G212+G213+G214+G215</f>
        <v>0</v>
      </c>
      <c r="H211" s="58">
        <f t="shared" si="82"/>
        <v>0</v>
      </c>
      <c r="I211" s="58">
        <f t="shared" si="82"/>
        <v>0</v>
      </c>
      <c r="J211" s="59">
        <f t="shared" si="82"/>
        <v>0</v>
      </c>
      <c r="K211" s="59">
        <f>K212+K213+K214+K215</f>
        <v>0</v>
      </c>
      <c r="L211" s="59">
        <f t="shared" si="82"/>
        <v>0</v>
      </c>
      <c r="M211" s="58">
        <f t="shared" si="82"/>
        <v>0</v>
      </c>
      <c r="N211" s="60">
        <f t="shared" si="82"/>
        <v>0</v>
      </c>
      <c r="O211" s="60">
        <f t="shared" si="82"/>
        <v>0</v>
      </c>
      <c r="P211" s="60">
        <f t="shared" si="82"/>
        <v>0</v>
      </c>
      <c r="Q211" s="60">
        <f t="shared" si="82"/>
        <v>0</v>
      </c>
    </row>
    <row r="212" spans="1:17" x14ac:dyDescent="0.25">
      <c r="A212" s="183"/>
      <c r="B212" s="184"/>
      <c r="C212" s="155"/>
      <c r="D212" s="57" t="s">
        <v>64</v>
      </c>
      <c r="E212" s="58">
        <f t="shared" si="78"/>
        <v>0</v>
      </c>
      <c r="F212" s="58">
        <v>0</v>
      </c>
      <c r="G212" s="58">
        <v>0</v>
      </c>
      <c r="H212" s="58">
        <v>0</v>
      </c>
      <c r="I212" s="58">
        <v>0</v>
      </c>
      <c r="J212" s="59">
        <v>0</v>
      </c>
      <c r="K212" s="59">
        <v>0</v>
      </c>
      <c r="L212" s="59">
        <v>0</v>
      </c>
      <c r="M212" s="58">
        <v>0</v>
      </c>
      <c r="N212" s="60">
        <v>0</v>
      </c>
      <c r="O212" s="60">
        <v>0</v>
      </c>
      <c r="P212" s="60">
        <v>0</v>
      </c>
      <c r="Q212" s="60">
        <v>0</v>
      </c>
    </row>
    <row r="213" spans="1:17" ht="31.5" x14ac:dyDescent="0.25">
      <c r="A213" s="183"/>
      <c r="B213" s="184"/>
      <c r="C213" s="155"/>
      <c r="D213" s="57" t="s">
        <v>65</v>
      </c>
      <c r="E213" s="58">
        <f t="shared" si="78"/>
        <v>0</v>
      </c>
      <c r="F213" s="58">
        <v>0</v>
      </c>
      <c r="G213" s="58">
        <v>0</v>
      </c>
      <c r="H213" s="58">
        <v>0</v>
      </c>
      <c r="I213" s="58">
        <v>0</v>
      </c>
      <c r="J213" s="59">
        <v>0</v>
      </c>
      <c r="K213" s="59">
        <v>0</v>
      </c>
      <c r="L213" s="59">
        <v>0</v>
      </c>
      <c r="M213" s="58">
        <v>0</v>
      </c>
      <c r="N213" s="60">
        <v>0</v>
      </c>
      <c r="O213" s="60">
        <v>0</v>
      </c>
      <c r="P213" s="60">
        <v>0</v>
      </c>
      <c r="Q213" s="60">
        <v>0</v>
      </c>
    </row>
    <row r="214" spans="1:17" x14ac:dyDescent="0.25">
      <c r="A214" s="183"/>
      <c r="B214" s="184"/>
      <c r="C214" s="155"/>
      <c r="D214" s="57" t="s">
        <v>66</v>
      </c>
      <c r="E214" s="58">
        <f t="shared" si="78"/>
        <v>0</v>
      </c>
      <c r="F214" s="58">
        <v>0</v>
      </c>
      <c r="G214" s="58">
        <v>0</v>
      </c>
      <c r="H214" s="58">
        <v>0</v>
      </c>
      <c r="I214" s="58">
        <v>0</v>
      </c>
      <c r="J214" s="59">
        <v>0</v>
      </c>
      <c r="K214" s="59">
        <v>0</v>
      </c>
      <c r="L214" s="59">
        <v>0</v>
      </c>
      <c r="M214" s="58">
        <v>0</v>
      </c>
      <c r="N214" s="60">
        <v>0</v>
      </c>
      <c r="O214" s="60">
        <v>0</v>
      </c>
      <c r="P214" s="60">
        <v>0</v>
      </c>
      <c r="Q214" s="60">
        <v>0</v>
      </c>
    </row>
    <row r="215" spans="1:17" ht="31.5" x14ac:dyDescent="0.25">
      <c r="A215" s="185"/>
      <c r="B215" s="186"/>
      <c r="C215" s="156"/>
      <c r="D215" s="57" t="s">
        <v>67</v>
      </c>
      <c r="E215" s="58">
        <f t="shared" si="78"/>
        <v>0</v>
      </c>
      <c r="F215" s="58">
        <v>0</v>
      </c>
      <c r="G215" s="58">
        <v>0</v>
      </c>
      <c r="H215" s="58">
        <v>0</v>
      </c>
      <c r="I215" s="58">
        <v>0</v>
      </c>
      <c r="J215" s="59">
        <v>0</v>
      </c>
      <c r="K215" s="59">
        <v>0</v>
      </c>
      <c r="L215" s="59">
        <v>0</v>
      </c>
      <c r="M215" s="58">
        <v>0</v>
      </c>
      <c r="N215" s="60">
        <v>0</v>
      </c>
      <c r="O215" s="60">
        <v>0</v>
      </c>
      <c r="P215" s="60">
        <v>0</v>
      </c>
      <c r="Q215" s="60">
        <v>0</v>
      </c>
    </row>
    <row r="216" spans="1:17" x14ac:dyDescent="0.25">
      <c r="A216" s="4"/>
      <c r="B216" s="4"/>
      <c r="C216" s="4"/>
      <c r="D216" s="4"/>
      <c r="E216" s="5"/>
      <c r="F216" s="5"/>
      <c r="G216" s="5"/>
      <c r="H216" s="5"/>
      <c r="I216" s="5"/>
      <c r="J216" s="35"/>
      <c r="K216" s="35"/>
      <c r="L216" s="35"/>
      <c r="M216" s="5"/>
      <c r="N216" s="4"/>
      <c r="O216" s="4"/>
      <c r="P216" s="4"/>
      <c r="Q216" s="4"/>
    </row>
    <row r="217" spans="1:17" x14ac:dyDescent="0.25">
      <c r="A217" s="4"/>
      <c r="B217" s="4"/>
      <c r="C217" s="4"/>
      <c r="D217" s="4"/>
      <c r="E217" s="5"/>
      <c r="F217" s="5"/>
      <c r="G217" s="5"/>
      <c r="H217" s="5"/>
      <c r="I217" s="5"/>
      <c r="J217" s="35"/>
      <c r="K217" s="35"/>
      <c r="L217" s="35"/>
      <c r="M217" s="5"/>
      <c r="N217" s="4"/>
      <c r="O217" s="4"/>
      <c r="P217" s="4"/>
      <c r="Q217" s="4"/>
    </row>
  </sheetData>
  <mergeCells count="128">
    <mergeCell ref="A200:B204"/>
    <mergeCell ref="C200:C204"/>
    <mergeCell ref="A205:B205"/>
    <mergeCell ref="A206:B210"/>
    <mergeCell ref="C206:C210"/>
    <mergeCell ref="A211:B215"/>
    <mergeCell ref="C211:C215"/>
    <mergeCell ref="A185:A189"/>
    <mergeCell ref="B185:B189"/>
    <mergeCell ref="C185:C189"/>
    <mergeCell ref="A190:B194"/>
    <mergeCell ref="C190:C194"/>
    <mergeCell ref="A195:B199"/>
    <mergeCell ref="C195:C199"/>
    <mergeCell ref="A175:A179"/>
    <mergeCell ref="B175:B179"/>
    <mergeCell ref="C175:C179"/>
    <mergeCell ref="A180:A184"/>
    <mergeCell ref="B180:B184"/>
    <mergeCell ref="C180:C184"/>
    <mergeCell ref="A164:Q164"/>
    <mergeCell ref="A165:A169"/>
    <mergeCell ref="B165:B169"/>
    <mergeCell ref="C165:C169"/>
    <mergeCell ref="A170:A174"/>
    <mergeCell ref="B170:B174"/>
    <mergeCell ref="C170:C174"/>
    <mergeCell ref="A153:Q153"/>
    <mergeCell ref="A154:A158"/>
    <mergeCell ref="B154:B158"/>
    <mergeCell ref="C154:C158"/>
    <mergeCell ref="A159:A163"/>
    <mergeCell ref="B159:B163"/>
    <mergeCell ref="C159:C163"/>
    <mergeCell ref="A143:A147"/>
    <mergeCell ref="B143:B147"/>
    <mergeCell ref="C143:C147"/>
    <mergeCell ref="A148:A152"/>
    <mergeCell ref="B148:B152"/>
    <mergeCell ref="C148:C152"/>
    <mergeCell ref="A133:A137"/>
    <mergeCell ref="B133:B137"/>
    <mergeCell ref="C133:C137"/>
    <mergeCell ref="A138:A142"/>
    <mergeCell ref="B138:B142"/>
    <mergeCell ref="C138:C142"/>
    <mergeCell ref="A122:A126"/>
    <mergeCell ref="B122:B126"/>
    <mergeCell ref="C122:C126"/>
    <mergeCell ref="A127:Q127"/>
    <mergeCell ref="A128:A132"/>
    <mergeCell ref="B128:B132"/>
    <mergeCell ref="C128:C132"/>
    <mergeCell ref="A106:C110"/>
    <mergeCell ref="A111:Q111"/>
    <mergeCell ref="A112:A116"/>
    <mergeCell ref="B112:B116"/>
    <mergeCell ref="C112:C116"/>
    <mergeCell ref="A117:A121"/>
    <mergeCell ref="B117:B121"/>
    <mergeCell ref="C117:C121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76:A80"/>
    <mergeCell ref="B76:B80"/>
    <mergeCell ref="C76:C80"/>
    <mergeCell ref="A81:A85"/>
    <mergeCell ref="B81:B85"/>
    <mergeCell ref="C81:C85"/>
    <mergeCell ref="A66:A70"/>
    <mergeCell ref="B66:B70"/>
    <mergeCell ref="C66:C70"/>
    <mergeCell ref="A71:A75"/>
    <mergeCell ref="B71:B75"/>
    <mergeCell ref="C71:C75"/>
    <mergeCell ref="A55:A59"/>
    <mergeCell ref="B55:B59"/>
    <mergeCell ref="C55:C59"/>
    <mergeCell ref="A60:Q60"/>
    <mergeCell ref="A61:A65"/>
    <mergeCell ref="B61:B65"/>
    <mergeCell ref="C61:C65"/>
    <mergeCell ref="A44:Q44"/>
    <mergeCell ref="A45:A49"/>
    <mergeCell ref="B45:B49"/>
    <mergeCell ref="C45:C49"/>
    <mergeCell ref="A50:A54"/>
    <mergeCell ref="B50:B54"/>
    <mergeCell ref="C50:C54"/>
    <mergeCell ref="A34:A38"/>
    <mergeCell ref="B34:B38"/>
    <mergeCell ref="C34:C38"/>
    <mergeCell ref="A39:A43"/>
    <mergeCell ref="B39:B43"/>
    <mergeCell ref="C39:C43"/>
    <mergeCell ref="A23:A27"/>
    <mergeCell ref="B23:B27"/>
    <mergeCell ref="C23:C27"/>
    <mergeCell ref="A28:Q28"/>
    <mergeCell ref="A29:A33"/>
    <mergeCell ref="B29:B33"/>
    <mergeCell ref="C29:C33"/>
    <mergeCell ref="A12:Q12"/>
    <mergeCell ref="A13:A17"/>
    <mergeCell ref="B13:B17"/>
    <mergeCell ref="C13:C17"/>
    <mergeCell ref="A18:A22"/>
    <mergeCell ref="B18:B22"/>
    <mergeCell ref="C18:C22"/>
    <mergeCell ref="P6:Q6"/>
    <mergeCell ref="A7:Q7"/>
    <mergeCell ref="A8:A10"/>
    <mergeCell ref="B8:B10"/>
    <mergeCell ref="C8:C10"/>
    <mergeCell ref="D8:D10"/>
    <mergeCell ref="E8:Q8"/>
    <mergeCell ref="E9:E10"/>
    <mergeCell ref="F9:Q9"/>
  </mergeCells>
  <pageMargins left="0.7" right="0.7" top="0.75" bottom="0.75" header="0.3" footer="0.3"/>
  <pageSetup paperSize="9" scale="38" orientation="landscape" r:id="rId1"/>
  <headerFooter differentOddEven="1" differentFirst="1">
    <oddHeader>&amp;C&amp;8 7</oddHeader>
    <evenHeader>&amp;C&amp;K0000006</evenHeader>
    <firstHeader>&amp;C&amp;8 5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2023-11-07T05:57:52Z</dcterms:modified>
</cp:coreProperties>
</file>