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2. Основ. мероприят. (2)" sheetId="12" r:id="rId1"/>
  </sheets>
  <definedNames>
    <definedName name="_xlnm.Print_Titles" localSheetId="0">'2. Основ. мероприят. (2)'!$5:$8</definedName>
  </definedNames>
  <calcPr calcId="144525"/>
</workbook>
</file>

<file path=xl/calcChain.xml><?xml version="1.0" encoding="utf-8"?>
<calcChain xmlns="http://schemas.openxmlformats.org/spreadsheetml/2006/main">
  <c r="J13" i="12" l="1"/>
  <c r="J49" i="12" l="1"/>
  <c r="J28" i="12"/>
  <c r="I49" i="12" l="1"/>
  <c r="I54" i="12" l="1"/>
  <c r="J43" i="12" l="1"/>
  <c r="J30" i="12" l="1"/>
  <c r="L149" i="12" l="1"/>
  <c r="L152" i="12"/>
  <c r="L132" i="12"/>
  <c r="K132" i="12"/>
  <c r="L131" i="12"/>
  <c r="L43" i="12"/>
  <c r="L40" i="12" s="1"/>
  <c r="K35" i="12"/>
  <c r="L35" i="12"/>
  <c r="L30" i="12"/>
  <c r="L25" i="12"/>
  <c r="L20" i="12"/>
  <c r="L15" i="12"/>
  <c r="L10" i="12"/>
  <c r="K10" i="12"/>
  <c r="H142" i="12" l="1"/>
  <c r="K15" i="12" l="1"/>
  <c r="K131" i="12" l="1"/>
  <c r="K152" i="12"/>
  <c r="J152" i="12"/>
  <c r="I152" i="12"/>
  <c r="K43" i="12" l="1"/>
  <c r="K40" i="12" s="1"/>
  <c r="K20" i="12" l="1"/>
  <c r="I30" i="12" l="1"/>
  <c r="H154" i="12" l="1"/>
  <c r="H134" i="12"/>
  <c r="H131" i="12"/>
  <c r="H152" i="12" l="1"/>
  <c r="G152" i="12" l="1"/>
  <c r="F152" i="12"/>
  <c r="G151" i="12"/>
  <c r="F151" i="12"/>
  <c r="G144" i="12"/>
  <c r="F144" i="12"/>
  <c r="G139" i="12"/>
  <c r="F139" i="12"/>
  <c r="G132" i="12"/>
  <c r="G129" i="12" s="1"/>
  <c r="F132" i="12"/>
  <c r="F131" i="12"/>
  <c r="F129" i="12" s="1"/>
  <c r="G124" i="12"/>
  <c r="F124" i="12"/>
  <c r="G118" i="12"/>
  <c r="F118" i="12"/>
  <c r="G117" i="12"/>
  <c r="G127" i="12" s="1"/>
  <c r="F117" i="12"/>
  <c r="F127" i="12" s="1"/>
  <c r="G111" i="12"/>
  <c r="F111" i="12"/>
  <c r="G103" i="12"/>
  <c r="F103" i="12"/>
  <c r="G98" i="12"/>
  <c r="F98" i="12"/>
  <c r="G93" i="12"/>
  <c r="F93" i="12"/>
  <c r="F83" i="12"/>
  <c r="F82" i="12" s="1"/>
  <c r="G82" i="12"/>
  <c r="G62" i="12"/>
  <c r="F62" i="12"/>
  <c r="G60" i="12"/>
  <c r="G59" i="12"/>
  <c r="F59" i="12"/>
  <c r="G58" i="12"/>
  <c r="F58" i="12"/>
  <c r="F55" i="12"/>
  <c r="F51" i="12" s="1"/>
  <c r="G51" i="12"/>
  <c r="G43" i="12"/>
  <c r="G40" i="12" s="1"/>
  <c r="F43" i="12"/>
  <c r="F42" i="12"/>
  <c r="G30" i="12"/>
  <c r="F30" i="12"/>
  <c r="G25" i="12"/>
  <c r="G20" i="12"/>
  <c r="G15" i="12"/>
  <c r="G10" i="12"/>
  <c r="G149" i="12" l="1"/>
  <c r="F60" i="12"/>
  <c r="F149" i="12"/>
  <c r="H132" i="12" l="1"/>
  <c r="H43" i="12"/>
  <c r="H30" i="12" l="1"/>
  <c r="J131" i="12" l="1"/>
  <c r="I131" i="12"/>
  <c r="J132" i="12" l="1"/>
  <c r="I132" i="12"/>
  <c r="J129" i="12" l="1"/>
  <c r="E133" i="12"/>
  <c r="H58" i="12" l="1"/>
  <c r="H40" i="12"/>
  <c r="J35" i="12"/>
  <c r="I35" i="12"/>
  <c r="H35" i="12"/>
  <c r="J25" i="12"/>
  <c r="I25" i="12"/>
  <c r="H25" i="12"/>
  <c r="J20" i="12"/>
  <c r="I20" i="12"/>
  <c r="H20" i="12"/>
  <c r="J15" i="12"/>
  <c r="I15" i="12"/>
  <c r="H15" i="12"/>
  <c r="H10" i="12"/>
  <c r="I43" i="12"/>
  <c r="I40" i="12" s="1"/>
  <c r="J40" i="12" l="1"/>
  <c r="E40" i="12" s="1"/>
  <c r="I10" i="12"/>
  <c r="J10" i="12"/>
  <c r="I151" i="12"/>
  <c r="I149" i="12" s="1"/>
  <c r="H151" i="12"/>
  <c r="H144" i="12"/>
  <c r="E145" i="12"/>
  <c r="E146" i="12"/>
  <c r="E147" i="12"/>
  <c r="H139" i="12"/>
  <c r="I139" i="12"/>
  <c r="J139" i="12"/>
  <c r="K139" i="12"/>
  <c r="E140" i="12"/>
  <c r="E141" i="12"/>
  <c r="E130" i="12"/>
  <c r="E132" i="12"/>
  <c r="E155" i="12"/>
  <c r="P129" i="12"/>
  <c r="P124" i="12"/>
  <c r="O124" i="12"/>
  <c r="N124" i="12"/>
  <c r="M124" i="12"/>
  <c r="L124" i="12"/>
  <c r="K124" i="12"/>
  <c r="J124" i="12"/>
  <c r="I124" i="12"/>
  <c r="H124" i="12"/>
  <c r="P117" i="12"/>
  <c r="P127" i="12" s="1"/>
  <c r="K117" i="12"/>
  <c r="K127" i="12" s="1"/>
  <c r="J117" i="12"/>
  <c r="J127" i="12" s="1"/>
  <c r="I117" i="12"/>
  <c r="I127" i="12" s="1"/>
  <c r="E114" i="12"/>
  <c r="E158" i="12"/>
  <c r="E157" i="12"/>
  <c r="E156" i="12"/>
  <c r="E154" i="12"/>
  <c r="P153" i="12"/>
  <c r="E153" i="12" s="1"/>
  <c r="P152" i="12"/>
  <c r="P151" i="12"/>
  <c r="P150" i="12"/>
  <c r="E150" i="12" s="1"/>
  <c r="E148" i="12"/>
  <c r="E143" i="12"/>
  <c r="P139" i="12"/>
  <c r="E138" i="12"/>
  <c r="E137" i="12"/>
  <c r="E136" i="12"/>
  <c r="E135" i="12"/>
  <c r="E134" i="12"/>
  <c r="E122" i="12"/>
  <c r="E121" i="12"/>
  <c r="E120" i="12"/>
  <c r="E119" i="12"/>
  <c r="P118" i="12"/>
  <c r="O118" i="12"/>
  <c r="N118" i="12"/>
  <c r="M118" i="12"/>
  <c r="L118" i="12"/>
  <c r="K118" i="12"/>
  <c r="J118" i="12"/>
  <c r="I118" i="12"/>
  <c r="H118" i="12"/>
  <c r="P149" i="12" l="1"/>
  <c r="H149" i="12"/>
  <c r="E118" i="12"/>
  <c r="H129" i="12"/>
  <c r="E144" i="12"/>
  <c r="K151" i="12"/>
  <c r="E131" i="12"/>
  <c r="E139" i="12"/>
  <c r="E152" i="12"/>
  <c r="I129" i="12"/>
  <c r="E142" i="12"/>
  <c r="E124" i="12"/>
  <c r="K149" i="12" l="1"/>
  <c r="J151" i="12"/>
  <c r="E129" i="12"/>
  <c r="P111" i="12"/>
  <c r="O111" i="12"/>
  <c r="N111" i="12"/>
  <c r="M111" i="12"/>
  <c r="L111" i="12"/>
  <c r="K111" i="12"/>
  <c r="J111" i="12"/>
  <c r="I111" i="12"/>
  <c r="H111" i="12"/>
  <c r="P103" i="12"/>
  <c r="O103" i="12"/>
  <c r="N103" i="12"/>
  <c r="M103" i="12"/>
  <c r="L103" i="12"/>
  <c r="K103" i="12"/>
  <c r="J103" i="12"/>
  <c r="I103" i="12"/>
  <c r="H103" i="12"/>
  <c r="P99" i="12"/>
  <c r="E99" i="12" s="1"/>
  <c r="P98" i="12"/>
  <c r="O98" i="12"/>
  <c r="N98" i="12"/>
  <c r="M98" i="12"/>
  <c r="L98" i="12"/>
  <c r="K98" i="12"/>
  <c r="J98" i="12"/>
  <c r="I98" i="12"/>
  <c r="H98" i="12"/>
  <c r="P97" i="12"/>
  <c r="E97" i="12" s="1"/>
  <c r="P95" i="12"/>
  <c r="P93" i="12" s="1"/>
  <c r="P94" i="12"/>
  <c r="E94" i="12" s="1"/>
  <c r="O93" i="12"/>
  <c r="N93" i="12"/>
  <c r="M93" i="12"/>
  <c r="L93" i="12"/>
  <c r="K93" i="12"/>
  <c r="J93" i="12"/>
  <c r="I93" i="12"/>
  <c r="H93" i="12"/>
  <c r="E112" i="12"/>
  <c r="E109" i="12"/>
  <c r="P108" i="12"/>
  <c r="E107" i="12"/>
  <c r="E106" i="12"/>
  <c r="E105" i="12"/>
  <c r="E104" i="12"/>
  <c r="E102" i="12"/>
  <c r="E101" i="12"/>
  <c r="E100" i="12"/>
  <c r="E96" i="12"/>
  <c r="E91" i="12"/>
  <c r="O90" i="12"/>
  <c r="N90" i="12"/>
  <c r="M90" i="12"/>
  <c r="L90" i="12"/>
  <c r="O89" i="12"/>
  <c r="O110" i="12" s="1"/>
  <c r="N89" i="12"/>
  <c r="N110" i="12" s="1"/>
  <c r="M89" i="12"/>
  <c r="M110" i="12" s="1"/>
  <c r="L89" i="12"/>
  <c r="L110" i="12" s="1"/>
  <c r="E88" i="12"/>
  <c r="P87" i="12"/>
  <c r="P82" i="12"/>
  <c r="O82" i="12"/>
  <c r="O117" i="12" s="1"/>
  <c r="O127" i="12" s="1"/>
  <c r="N82" i="12"/>
  <c r="N117" i="12" s="1"/>
  <c r="N127" i="12" s="1"/>
  <c r="M82" i="12"/>
  <c r="M117" i="12" s="1"/>
  <c r="M127" i="12" s="1"/>
  <c r="L82" i="12"/>
  <c r="L117" i="12" s="1"/>
  <c r="L127" i="12" s="1"/>
  <c r="K82" i="12"/>
  <c r="J82" i="12"/>
  <c r="I82" i="12"/>
  <c r="H82" i="12"/>
  <c r="K80" i="12"/>
  <c r="J80" i="12" s="1"/>
  <c r="I80" i="12" s="1"/>
  <c r="H80" i="12" s="1"/>
  <c r="K79" i="12"/>
  <c r="J79" i="12" s="1"/>
  <c r="K78" i="12"/>
  <c r="J78" i="12" s="1"/>
  <c r="P76" i="12"/>
  <c r="K76" i="12" s="1"/>
  <c r="P75" i="12"/>
  <c r="K75" i="12" s="1"/>
  <c r="J75" i="12" s="1"/>
  <c r="I75" i="12" s="1"/>
  <c r="H75" i="12" s="1"/>
  <c r="P74" i="12"/>
  <c r="K74" i="12" s="1"/>
  <c r="J74" i="12" s="1"/>
  <c r="I74" i="12" s="1"/>
  <c r="H74" i="12" s="1"/>
  <c r="P73" i="12"/>
  <c r="K73" i="12" s="1"/>
  <c r="J73" i="12" s="1"/>
  <c r="I73" i="12" s="1"/>
  <c r="H73" i="12" s="1"/>
  <c r="P71" i="12"/>
  <c r="E71" i="12" s="1"/>
  <c r="P70" i="12"/>
  <c r="P69" i="12"/>
  <c r="P89" i="12" s="1"/>
  <c r="P68" i="12"/>
  <c r="K66" i="12"/>
  <c r="E66" i="12" s="1"/>
  <c r="P62" i="12"/>
  <c r="O62" i="12"/>
  <c r="N62" i="12"/>
  <c r="M62" i="12"/>
  <c r="L62" i="12"/>
  <c r="K62" i="12"/>
  <c r="J62" i="12"/>
  <c r="I62" i="12"/>
  <c r="H62" i="12"/>
  <c r="P51" i="12"/>
  <c r="O51" i="12"/>
  <c r="N51" i="12"/>
  <c r="M51" i="12"/>
  <c r="L51" i="12"/>
  <c r="K51" i="12"/>
  <c r="J51" i="12"/>
  <c r="I51" i="12"/>
  <c r="H51" i="12"/>
  <c r="H47" i="12"/>
  <c r="G47" i="12" s="1"/>
  <c r="P46" i="12"/>
  <c r="O46" i="12"/>
  <c r="N46" i="12"/>
  <c r="M46" i="12"/>
  <c r="L46" i="12"/>
  <c r="K46" i="12"/>
  <c r="J46" i="12"/>
  <c r="I46" i="12"/>
  <c r="E86" i="12"/>
  <c r="E85" i="12"/>
  <c r="E83" i="12"/>
  <c r="E84" i="12"/>
  <c r="E81" i="12"/>
  <c r="E70" i="12"/>
  <c r="E69" i="12"/>
  <c r="E68" i="12"/>
  <c r="E65" i="12"/>
  <c r="E64" i="12"/>
  <c r="E63" i="12"/>
  <c r="E54" i="12"/>
  <c r="E53" i="12"/>
  <c r="E52" i="12"/>
  <c r="E50" i="12"/>
  <c r="E49" i="12"/>
  <c r="E48" i="12"/>
  <c r="E39" i="12"/>
  <c r="E38" i="12"/>
  <c r="E37" i="12"/>
  <c r="E36" i="12"/>
  <c r="E34" i="12"/>
  <c r="E33" i="12"/>
  <c r="E32" i="12"/>
  <c r="E31" i="12"/>
  <c r="E29" i="12"/>
  <c r="E28" i="12"/>
  <c r="E27" i="12"/>
  <c r="E26" i="12"/>
  <c r="E24" i="12"/>
  <c r="E23" i="12"/>
  <c r="E22" i="12"/>
  <c r="E21" i="12"/>
  <c r="E14" i="12"/>
  <c r="E13" i="12"/>
  <c r="E12" i="12"/>
  <c r="E11" i="12"/>
  <c r="E19" i="12"/>
  <c r="E17" i="12"/>
  <c r="E16" i="12"/>
  <c r="G74" i="12" l="1"/>
  <c r="G75" i="12"/>
  <c r="G80" i="12"/>
  <c r="F80" i="12" s="1"/>
  <c r="E80" i="12" s="1"/>
  <c r="G46" i="12"/>
  <c r="F47" i="12"/>
  <c r="G57" i="12"/>
  <c r="G56" i="12" s="1"/>
  <c r="G73" i="12"/>
  <c r="F73" i="12" s="1"/>
  <c r="E73" i="12" s="1"/>
  <c r="L87" i="12"/>
  <c r="E98" i="12"/>
  <c r="N87" i="12"/>
  <c r="E103" i="12"/>
  <c r="H127" i="12"/>
  <c r="E117" i="12"/>
  <c r="E95" i="12"/>
  <c r="E82" i="12"/>
  <c r="J149" i="12"/>
  <c r="E149" i="12" s="1"/>
  <c r="E151" i="12"/>
  <c r="E55" i="12"/>
  <c r="P110" i="12"/>
  <c r="O87" i="12"/>
  <c r="P90" i="12"/>
  <c r="J89" i="12"/>
  <c r="J110" i="12" s="1"/>
  <c r="N108" i="12"/>
  <c r="L108" i="12"/>
  <c r="M108" i="12"/>
  <c r="M87" i="12"/>
  <c r="J90" i="12"/>
  <c r="E93" i="12"/>
  <c r="K90" i="12"/>
  <c r="O108" i="12"/>
  <c r="H46" i="12"/>
  <c r="K89" i="12"/>
  <c r="K110" i="12" s="1"/>
  <c r="H90" i="12"/>
  <c r="I90" i="12"/>
  <c r="J76" i="12"/>
  <c r="I78" i="12"/>
  <c r="I79" i="12"/>
  <c r="I89" i="12" s="1"/>
  <c r="I110" i="12" s="1"/>
  <c r="E77" i="12"/>
  <c r="E72" i="12"/>
  <c r="E67" i="12"/>
  <c r="E62" i="12"/>
  <c r="F46" i="12" l="1"/>
  <c r="F57" i="12"/>
  <c r="F56" i="12" s="1"/>
  <c r="G90" i="12"/>
  <c r="F75" i="12"/>
  <c r="F74" i="12"/>
  <c r="E127" i="12"/>
  <c r="I108" i="12"/>
  <c r="I87" i="12"/>
  <c r="J87" i="12"/>
  <c r="J108" i="12"/>
  <c r="K87" i="12"/>
  <c r="K108" i="12"/>
  <c r="H78" i="12"/>
  <c r="G78" i="12" s="1"/>
  <c r="F78" i="12" s="1"/>
  <c r="H79" i="12"/>
  <c r="I76" i="12"/>
  <c r="E47" i="12"/>
  <c r="H89" i="12" l="1"/>
  <c r="H110" i="12" s="1"/>
  <c r="H115" i="12" s="1"/>
  <c r="G79" i="12"/>
  <c r="F90" i="12"/>
  <c r="E75" i="12"/>
  <c r="G116" i="12"/>
  <c r="G126" i="12" s="1"/>
  <c r="E74" i="12"/>
  <c r="E111" i="12"/>
  <c r="H87" i="12"/>
  <c r="H108" i="12"/>
  <c r="H76" i="12"/>
  <c r="G76" i="12" s="1"/>
  <c r="F76" i="12" s="1"/>
  <c r="H125" i="12" l="1"/>
  <c r="F116" i="12"/>
  <c r="F126" i="12" s="1"/>
  <c r="E90" i="12"/>
  <c r="F79" i="12"/>
  <c r="F89" i="12" s="1"/>
  <c r="G89" i="12"/>
  <c r="E78" i="12"/>
  <c r="F110" i="12" l="1"/>
  <c r="F108" i="12" s="1"/>
  <c r="F115" i="12"/>
  <c r="E89" i="12"/>
  <c r="E79" i="12"/>
  <c r="G110" i="12"/>
  <c r="G108" i="12" s="1"/>
  <c r="G115" i="12"/>
  <c r="G87" i="12"/>
  <c r="F87" i="12"/>
  <c r="E87" i="12" s="1"/>
  <c r="E110" i="12"/>
  <c r="E108" i="12"/>
  <c r="E76" i="12"/>
  <c r="G125" i="12" l="1"/>
  <c r="G123" i="12" s="1"/>
  <c r="G113" i="12"/>
  <c r="F125" i="12"/>
  <c r="F123" i="12" s="1"/>
  <c r="F113" i="12"/>
  <c r="P60" i="12"/>
  <c r="O60" i="12"/>
  <c r="N60" i="12"/>
  <c r="M60" i="12"/>
  <c r="L60" i="12"/>
  <c r="K60" i="12"/>
  <c r="J60" i="12"/>
  <c r="I60" i="12"/>
  <c r="H60" i="12"/>
  <c r="P59" i="12"/>
  <c r="P116" i="12" s="1"/>
  <c r="P126" i="12" s="1"/>
  <c r="O59" i="12"/>
  <c r="O116" i="12" s="1"/>
  <c r="O126" i="12" s="1"/>
  <c r="N59" i="12"/>
  <c r="N116" i="12" s="1"/>
  <c r="N126" i="12" s="1"/>
  <c r="M59" i="12"/>
  <c r="M116" i="12" s="1"/>
  <c r="M126" i="12" s="1"/>
  <c r="L59" i="12"/>
  <c r="L116" i="12" s="1"/>
  <c r="L126" i="12" s="1"/>
  <c r="K59" i="12"/>
  <c r="K116" i="12" s="1"/>
  <c r="J59" i="12"/>
  <c r="I59" i="12"/>
  <c r="I116" i="12" s="1"/>
  <c r="H59" i="12"/>
  <c r="H116" i="12" s="1"/>
  <c r="H113" i="12" s="1"/>
  <c r="P58" i="12"/>
  <c r="P115" i="12" s="1"/>
  <c r="O58" i="12"/>
  <c r="O115" i="12" s="1"/>
  <c r="N58" i="12"/>
  <c r="N115" i="12" s="1"/>
  <c r="M58" i="12"/>
  <c r="M115" i="12" s="1"/>
  <c r="L58" i="12"/>
  <c r="L115" i="12" s="1"/>
  <c r="K58" i="12"/>
  <c r="K115" i="12" s="1"/>
  <c r="J58" i="12"/>
  <c r="J115" i="12" s="1"/>
  <c r="I58" i="12"/>
  <c r="I115" i="12" s="1"/>
  <c r="P57" i="12"/>
  <c r="O57" i="12"/>
  <c r="N57" i="12"/>
  <c r="M57" i="12"/>
  <c r="L57" i="12"/>
  <c r="K57" i="12"/>
  <c r="J57" i="12"/>
  <c r="I57" i="12"/>
  <c r="H57" i="12"/>
  <c r="J116" i="12" l="1"/>
  <c r="J126" i="12" s="1"/>
  <c r="K126" i="12"/>
  <c r="K113" i="12"/>
  <c r="I113" i="12"/>
  <c r="I126" i="12"/>
  <c r="H126" i="12"/>
  <c r="H123" i="12" s="1"/>
  <c r="O113" i="12"/>
  <c r="O125" i="12"/>
  <c r="O123" i="12" s="1"/>
  <c r="L113" i="12"/>
  <c r="L125" i="12"/>
  <c r="L123" i="12" s="1"/>
  <c r="P113" i="12"/>
  <c r="P125" i="12"/>
  <c r="P123" i="12" s="1"/>
  <c r="K125" i="12"/>
  <c r="I125" i="12"/>
  <c r="M125" i="12"/>
  <c r="M123" i="12" s="1"/>
  <c r="M113" i="12"/>
  <c r="E115" i="12"/>
  <c r="J125" i="12"/>
  <c r="N113" i="12"/>
  <c r="N125" i="12"/>
  <c r="N123" i="12" s="1"/>
  <c r="E10" i="12"/>
  <c r="E57" i="12"/>
  <c r="E41" i="12"/>
  <c r="E18" i="12"/>
  <c r="E25" i="12"/>
  <c r="E42" i="12"/>
  <c r="E46" i="12"/>
  <c r="E59" i="12"/>
  <c r="E20" i="12"/>
  <c r="E44" i="12"/>
  <c r="E58" i="12"/>
  <c r="E15" i="12"/>
  <c r="E30" i="12"/>
  <c r="E51" i="12"/>
  <c r="E60" i="12"/>
  <c r="H56" i="12"/>
  <c r="L56" i="12"/>
  <c r="P56" i="12"/>
  <c r="I56" i="12"/>
  <c r="M56" i="12"/>
  <c r="K56" i="12"/>
  <c r="O56" i="12"/>
  <c r="J56" i="12"/>
  <c r="N56" i="12"/>
  <c r="E116" i="12" l="1"/>
  <c r="J113" i="12"/>
  <c r="J123" i="12"/>
  <c r="E126" i="12"/>
  <c r="I123" i="12"/>
  <c r="K123" i="12"/>
  <c r="E125" i="12"/>
  <c r="E113" i="12"/>
  <c r="E56" i="12"/>
  <c r="E43" i="12"/>
  <c r="E123" i="12" l="1"/>
  <c r="E35" i="12" l="1"/>
</calcChain>
</file>

<file path=xl/sharedStrings.xml><?xml version="1.0" encoding="utf-8"?>
<sst xmlns="http://schemas.openxmlformats.org/spreadsheetml/2006/main" count="232" uniqueCount="91">
  <si>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</si>
  <si>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</si>
  <si>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</si>
  <si>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</si>
  <si>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</si>
  <si>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</si>
  <si>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</si>
  <si>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</si>
  <si>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</si>
  <si>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</si>
  <si>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</si>
  <si>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</si>
  <si>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</si>
  <si>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</si>
  <si>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</si>
  <si>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</si>
  <si>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</si>
  <si>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</si>
  <si>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</si>
  <si>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</si>
  <si>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</si>
  <si>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</si>
  <si>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</si>
  <si>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</si>
  <si>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</si>
  <si>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</si>
  <si>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</si>
  <si>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</si>
  <si>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</si>
  <si>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</si>
  <si>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</si>
  <si>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</si>
  <si>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</si>
  <si>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</si>
  <si>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2 "Профилактика правонарушений на территории муниципального образования город Покачи"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</si>
  <si>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</si>
  <si>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</si>
  <si>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</si>
  <si>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</si>
  <si>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</si>
  <si>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</si>
  <si>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Итого по подпрограмме 3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</si>
  <si>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</si>
  <si>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</si>
  <si>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</si>
  <si>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</si>
  <si>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</si>
  <si>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</si>
  <si>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</si>
  <si>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</si>
  <si>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</si>
  <si>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</si>
  <si>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</si>
  <si>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</si>
  <si>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</si>
  <si>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</si>
  <si>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</si>
  <si>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</si>
  <si>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</si>
  <si>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</si>
  <si>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</si>
  <si>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</si>
  <si>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</si>
  <si>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</si>
  <si>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</si>
  <si>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Обеспечение функционирования и развития систем видеонаблюдения в сфере общественного порядка (3)
</t>
  </si>
  <si>
    <t>Распределение финансовых ресурсов муниципальной программы</t>
  </si>
  <si>
    <t>Соисполнитель 4:   МКУ "ЕДДС"</t>
  </si>
  <si>
    <t>Соисполнитель 5:   МУ "УКС"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</si>
  <si>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</si>
  <si>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</si>
  <si>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 xml:space="preserve">Обеспечение рейдов, рекламных акций на дорогах, в местах массового пребывания людей с использованием средств коллективного отображения информации  </t>
  </si>
  <si>
    <t xml:space="preserve"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</t>
  </si>
  <si>
    <t>Обеспечение подготовки и участия в окружных  соревнованиях среди отрядов юных инспекторов движения "Безопасное колесо"</t>
  </si>
  <si>
    <t>Обеспечение функционирования и развития систем видеонаблюдения с целью повышения безопасности дорожного движения</t>
  </si>
  <si>
    <t xml:space="preserve"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</t>
  </si>
  <si>
    <t xml:space="preserve">Ответственный исполнитель: У по ВБ, ГО и ЧС 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</si>
  <si>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(1,2)</t>
  </si>
  <si>
    <t xml:space="preserve">У по ВБ, ГО и ЧС </t>
  </si>
  <si>
    <t xml:space="preserve">У по ВБ, ГО и ЧС 
</t>
  </si>
  <si>
    <t xml:space="preserve">У по ВБ, ГО и ЧС, МКУ "ЕДДС"
</t>
  </si>
  <si>
    <t xml:space="preserve">УО </t>
  </si>
  <si>
    <t xml:space="preserve">У по ВБ, ГО и ЧС, УО </t>
  </si>
  <si>
    <t xml:space="preserve">Соисполнитель 2:  УО </t>
  </si>
  <si>
    <t xml:space="preserve">Соисполнитель 3:  ККиС </t>
  </si>
  <si>
    <t xml:space="preserve">Соисполнитель 1: О по МП и СО 
</t>
  </si>
  <si>
    <t xml:space="preserve">У по ВБ, ГО и ЧС, УО, ККиС, ОпоМПиСО </t>
  </si>
  <si>
    <t>У по ВБ, ГО и ЧС, УО, ККиС, МУ "УКС",   ОпоМПиСО</t>
  </si>
  <si>
    <t>У по ВБ, ГО и ЧС , УО, ККиС, ОпоМПиСО</t>
  </si>
  <si>
    <t>Приложение 2</t>
  </si>
  <si>
    <t xml:space="preserve">   к постановлению администрации города Покачи                                  от 31.10.2023 № 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</si>
</sst>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149">
    <xf numFmtId="165" fontId="0" fillId="0" borderId="0" xfId="0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5" fontId="11" fillId="0" borderId="1" xfId="0" applyFont="1" applyFill="1" applyBorder="1" applyAlignment="1">
      <alignment horizontal="center" vertical="center" wrapText="1"/>
    </xf>
    <xf numFmtId="165" fontId="12" fillId="0" borderId="1" xfId="0" applyFont="1" applyFill="1" applyBorder="1" applyAlignment="1">
      <alignment horizontal="center" wrapText="1"/>
    </xf>
    <xf numFmtId="165" fontId="7" fillId="0" borderId="1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9" fontId="13" fillId="0" borderId="6" xfId="0" applyNumberFormat="1" applyFont="1" applyFill="1" applyBorder="1" applyAlignment="1">
      <alignment horizontal="center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0" fillId="2" borderId="0" xfId="0" applyFill="1"/>
    <xf numFmtId="165" fontId="2" fillId="2" borderId="0" xfId="0" applyFont="1" applyFill="1" applyAlignment="1">
      <alignment horizontal="right" wrapText="1"/>
    </xf>
    <xf numFmtId="165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39" fontId="13" fillId="2" borderId="6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5" fontId="2" fillId="2" borderId="0" xfId="0" applyFont="1" applyFill="1"/>
    <xf numFmtId="167" fontId="6" fillId="2" borderId="7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165" fontId="14" fillId="0" borderId="0" xfId="0" applyFont="1" applyFill="1"/>
    <xf numFmtId="165" fontId="5" fillId="0" borderId="0" xfId="0" applyFont="1" applyFill="1"/>
    <xf numFmtId="165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39" fontId="8" fillId="0" borderId="6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2" fillId="0" borderId="10" xfId="0" applyFont="1" applyFill="1" applyBorder="1" applyAlignment="1">
      <alignment horizontal="center" vertical="center" wrapText="1"/>
    </xf>
    <xf numFmtId="165" fontId="2" fillId="0" borderId="8" xfId="0" applyFont="1" applyFill="1" applyBorder="1" applyAlignment="1">
      <alignment horizontal="center" vertical="center" wrapText="1"/>
    </xf>
    <xf numFmtId="165" fontId="2" fillId="0" borderId="11" xfId="0" applyFont="1" applyFill="1" applyBorder="1" applyAlignment="1">
      <alignment horizontal="center" vertical="center" wrapText="1"/>
    </xf>
    <xf numFmtId="165" fontId="2" fillId="0" borderId="12" xfId="0" applyFont="1" applyFill="1" applyBorder="1" applyAlignment="1">
      <alignment horizontal="center" vertical="center" wrapText="1"/>
    </xf>
    <xf numFmtId="165" fontId="2" fillId="0" borderId="0" xfId="0" applyFont="1" applyFill="1" applyBorder="1" applyAlignment="1">
      <alignment horizontal="center" vertical="center" wrapText="1"/>
    </xf>
    <xf numFmtId="165" fontId="2" fillId="0" borderId="13" xfId="0" applyFont="1" applyFill="1" applyBorder="1" applyAlignment="1">
      <alignment horizontal="center" vertical="center" wrapText="1"/>
    </xf>
    <xf numFmtId="165" fontId="2" fillId="0" borderId="14" xfId="0" applyFont="1" applyFill="1" applyBorder="1" applyAlignment="1">
      <alignment horizontal="center" vertical="center" wrapText="1"/>
    </xf>
    <xf numFmtId="165" fontId="2" fillId="0" borderId="2" xfId="0" applyFont="1" applyFill="1" applyBorder="1" applyAlignment="1">
      <alignment horizontal="center" vertical="center" wrapText="1"/>
    </xf>
    <xf numFmtId="165" fontId="2" fillId="0" borderId="15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4" fillId="0" borderId="3" xfId="0" applyFont="1" applyFill="1" applyBorder="1" applyAlignment="1">
      <alignment horizontal="center"/>
    </xf>
    <xf numFmtId="165" fontId="4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6" fillId="0" borderId="3" xfId="0" applyFont="1" applyFill="1" applyBorder="1" applyAlignment="1">
      <alignment horizontal="center" vertical="center"/>
    </xf>
    <xf numFmtId="165" fontId="6" fillId="0" borderId="4" xfId="0" applyFont="1" applyFill="1" applyBorder="1" applyAlignment="1">
      <alignment horizontal="center" vertical="center"/>
    </xf>
    <xf numFmtId="165" fontId="6" fillId="0" borderId="5" xfId="0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left" vertical="center"/>
    </xf>
    <xf numFmtId="165" fontId="2" fillId="0" borderId="9" xfId="0" applyFont="1" applyFill="1" applyBorder="1" applyAlignment="1">
      <alignment horizontal="left" vertical="center"/>
    </xf>
    <xf numFmtId="165" fontId="2" fillId="0" borderId="7" xfId="0" applyFont="1" applyFill="1" applyBorder="1" applyAlignment="1">
      <alignment horizontal="left" vertical="center"/>
    </xf>
    <xf numFmtId="165" fontId="2" fillId="0" borderId="0" xfId="0" applyFont="1" applyFill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tabSelected="1" zoomScale="80" zoomScaleNormal="80" zoomScaleSheetLayoutView="80" workbookViewId="0">
      <pane ySplit="8" topLeftCell="A9" activePane="bottomLeft" state="frozen"/>
      <selection pane="bottomLeft" activeCell="S5" sqref="S5"/>
    </sheetView>
  </sheetViews>
  <sheetFormatPr defaultColWidth="9.140625" defaultRowHeight="15" x14ac:dyDescent="0.25"/>
  <cols>
    <col min="1" max="1" width="16.28515625" style="3" customWidth="1"/>
    <col min="2" max="2" width="27" style="3" customWidth="1"/>
    <col min="3" max="3" width="25.140625" style="3" customWidth="1"/>
    <col min="4" max="4" width="18.42578125" style="24" customWidth="1"/>
    <col min="5" max="5" width="22.42578125" style="3" customWidth="1"/>
    <col min="6" max="9" width="16.28515625" style="3" customWidth="1"/>
    <col min="10" max="10" width="17.7109375" style="91" customWidth="1"/>
    <col min="11" max="11" width="16.28515625" style="60" customWidth="1"/>
    <col min="12" max="12" width="18.140625" style="60" customWidth="1"/>
    <col min="13" max="13" width="13" style="3" customWidth="1"/>
    <col min="14" max="15" width="12.7109375" style="3" customWidth="1"/>
    <col min="16" max="16" width="13" style="3" customWidth="1"/>
    <col min="17" max="16384" width="9.140625" style="3"/>
  </cols>
  <sheetData>
    <row r="1" spans="1:16" ht="27.75" customHeight="1" x14ac:dyDescent="0.25">
      <c r="O1" s="110" t="s">
        <v>89</v>
      </c>
      <c r="P1" s="110"/>
    </row>
    <row r="2" spans="1:16" ht="30.75" customHeight="1" x14ac:dyDescent="0.25">
      <c r="M2" s="148" t="s">
        <v>90</v>
      </c>
      <c r="N2" s="148"/>
      <c r="O2" s="148"/>
      <c r="P2" s="148"/>
    </row>
    <row r="3" spans="1:16" s="1" customFormat="1" ht="25.5" customHeight="1" x14ac:dyDescent="0.25">
      <c r="A3" s="4"/>
      <c r="B3" s="4"/>
      <c r="C3" s="4"/>
      <c r="D3" s="22"/>
      <c r="E3" s="4"/>
      <c r="F3" s="4"/>
      <c r="G3" s="4"/>
      <c r="H3" s="4"/>
      <c r="I3" s="4"/>
      <c r="J3" s="92"/>
      <c r="K3" s="87"/>
      <c r="L3" s="61"/>
      <c r="M3" s="53"/>
      <c r="N3" s="53"/>
      <c r="O3" s="110" t="s">
        <v>31</v>
      </c>
      <c r="P3" s="110"/>
    </row>
    <row r="4" spans="1:16" s="1" customFormat="1" ht="27.75" customHeight="1" x14ac:dyDescent="0.25">
      <c r="A4" s="111" t="s">
        <v>66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1:16" s="1" customFormat="1" ht="59.25" customHeight="1" x14ac:dyDescent="0.25">
      <c r="A5" s="112" t="s">
        <v>69</v>
      </c>
      <c r="B5" s="112" t="s">
        <v>70</v>
      </c>
      <c r="C5" s="112" t="s">
        <v>0</v>
      </c>
      <c r="D5" s="112" t="s">
        <v>1</v>
      </c>
      <c r="E5" s="113" t="s">
        <v>30</v>
      </c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</row>
    <row r="6" spans="1:16" s="1" customFormat="1" ht="15.75" x14ac:dyDescent="0.25">
      <c r="A6" s="112"/>
      <c r="B6" s="112"/>
      <c r="C6" s="112"/>
      <c r="D6" s="112"/>
      <c r="E6" s="116" t="s">
        <v>2</v>
      </c>
      <c r="F6" s="113"/>
      <c r="G6" s="114"/>
      <c r="H6" s="114"/>
      <c r="I6" s="114"/>
      <c r="J6" s="114"/>
      <c r="K6" s="114"/>
      <c r="L6" s="114"/>
      <c r="M6" s="114"/>
      <c r="N6" s="114"/>
      <c r="O6" s="114"/>
      <c r="P6" s="115"/>
    </row>
    <row r="7" spans="1:16" s="1" customFormat="1" ht="32.25" customHeight="1" x14ac:dyDescent="0.25">
      <c r="A7" s="112"/>
      <c r="B7" s="112"/>
      <c r="C7" s="112"/>
      <c r="D7" s="112"/>
      <c r="E7" s="116"/>
      <c r="F7" s="54" t="s">
        <v>3</v>
      </c>
      <c r="G7" s="54" t="s">
        <v>4</v>
      </c>
      <c r="H7" s="54" t="s">
        <v>29</v>
      </c>
      <c r="I7" s="59" t="s">
        <v>5</v>
      </c>
      <c r="J7" s="93" t="s">
        <v>6</v>
      </c>
      <c r="K7" s="62" t="s">
        <v>7</v>
      </c>
      <c r="L7" s="62" t="s">
        <v>8</v>
      </c>
      <c r="M7" s="54" t="s">
        <v>9</v>
      </c>
      <c r="N7" s="54" t="s">
        <v>10</v>
      </c>
      <c r="O7" s="54" t="s">
        <v>11</v>
      </c>
      <c r="P7" s="54" t="s">
        <v>12</v>
      </c>
    </row>
    <row r="8" spans="1:16" s="1" customFormat="1" ht="24" customHeight="1" x14ac:dyDescent="0.25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7</v>
      </c>
      <c r="G8" s="51">
        <v>8</v>
      </c>
      <c r="H8" s="51">
        <v>9</v>
      </c>
      <c r="I8" s="58">
        <v>10</v>
      </c>
      <c r="J8" s="94">
        <v>11</v>
      </c>
      <c r="K8" s="63">
        <v>12</v>
      </c>
      <c r="L8" s="63">
        <v>13</v>
      </c>
      <c r="M8" s="51">
        <v>14</v>
      </c>
      <c r="N8" s="51">
        <v>15</v>
      </c>
      <c r="O8" s="51">
        <v>16</v>
      </c>
      <c r="P8" s="51">
        <v>17</v>
      </c>
    </row>
    <row r="9" spans="1:16" s="1" customFormat="1" ht="15.75" x14ac:dyDescent="0.25">
      <c r="A9" s="103" t="s">
        <v>33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1:16" s="2" customFormat="1" ht="32.25" customHeight="1" x14ac:dyDescent="0.25">
      <c r="A10" s="104" t="s">
        <v>18</v>
      </c>
      <c r="B10" s="107" t="s">
        <v>77</v>
      </c>
      <c r="C10" s="117" t="s">
        <v>32</v>
      </c>
      <c r="D10" s="6" t="s">
        <v>13</v>
      </c>
      <c r="E10" s="20">
        <f t="shared" ref="E10:E44" si="0">F10+G10+H10+I10+J10+K10+L10+M10+N10+O10+P10</f>
        <v>86746486.24000001</v>
      </c>
      <c r="F10" s="20">
        <v>10805945.73</v>
      </c>
      <c r="G10" s="20">
        <f>SUM(G11:G14)</f>
        <v>12174646.4</v>
      </c>
      <c r="H10" s="20">
        <f>SUM(H11:H14)</f>
        <v>12699945.09</v>
      </c>
      <c r="I10" s="20">
        <f t="shared" ref="I10:J10" si="1">SUM(I11:I14)</f>
        <v>13037075.699999999</v>
      </c>
      <c r="J10" s="95">
        <f t="shared" si="1"/>
        <v>13304943.32</v>
      </c>
      <c r="K10" s="64">
        <f>SUM(K11:K14)</f>
        <v>12505094</v>
      </c>
      <c r="L10" s="64">
        <f>SUM(L11:L14)</f>
        <v>12218836</v>
      </c>
      <c r="M10" s="20">
        <v>0</v>
      </c>
      <c r="N10" s="20">
        <v>0</v>
      </c>
      <c r="O10" s="20">
        <v>0</v>
      </c>
      <c r="P10" s="20">
        <v>0</v>
      </c>
    </row>
    <row r="11" spans="1:16" s="2" customFormat="1" ht="32.25" customHeight="1" x14ac:dyDescent="0.25">
      <c r="A11" s="105"/>
      <c r="B11" s="108"/>
      <c r="C11" s="118"/>
      <c r="D11" s="23" t="s">
        <v>14</v>
      </c>
      <c r="E11" s="20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96">
        <v>0</v>
      </c>
      <c r="K11" s="65">
        <v>0</v>
      </c>
      <c r="L11" s="65">
        <v>0</v>
      </c>
      <c r="M11" s="21">
        <v>0</v>
      </c>
      <c r="N11" s="21">
        <v>0</v>
      </c>
      <c r="O11" s="21">
        <v>0</v>
      </c>
      <c r="P11" s="21">
        <v>0</v>
      </c>
    </row>
    <row r="12" spans="1:16" s="2" customFormat="1" ht="32.25" customHeight="1" x14ac:dyDescent="0.25">
      <c r="A12" s="105"/>
      <c r="B12" s="108"/>
      <c r="C12" s="118"/>
      <c r="D12" s="23" t="s">
        <v>15</v>
      </c>
      <c r="E12" s="20">
        <f t="shared" si="0"/>
        <v>0</v>
      </c>
      <c r="F12" s="21">
        <v>0</v>
      </c>
      <c r="G12" s="21">
        <v>0</v>
      </c>
      <c r="H12" s="21">
        <v>0</v>
      </c>
      <c r="I12" s="21">
        <v>0</v>
      </c>
      <c r="J12" s="96">
        <v>0</v>
      </c>
      <c r="K12" s="65">
        <v>0</v>
      </c>
      <c r="L12" s="65">
        <v>0</v>
      </c>
      <c r="M12" s="21">
        <v>0</v>
      </c>
      <c r="N12" s="21">
        <v>0</v>
      </c>
      <c r="O12" s="21">
        <v>0</v>
      </c>
      <c r="P12" s="21">
        <v>0</v>
      </c>
    </row>
    <row r="13" spans="1:16" s="2" customFormat="1" ht="32.25" customHeight="1" x14ac:dyDescent="0.25">
      <c r="A13" s="105"/>
      <c r="B13" s="108"/>
      <c r="C13" s="118"/>
      <c r="D13" s="23" t="s">
        <v>16</v>
      </c>
      <c r="E13" s="20">
        <f t="shared" si="0"/>
        <v>86746486.24000001</v>
      </c>
      <c r="F13" s="21">
        <v>10805945.73</v>
      </c>
      <c r="G13" s="21">
        <v>12174646.4</v>
      </c>
      <c r="H13" s="21">
        <v>12699945.09</v>
      </c>
      <c r="I13" s="21">
        <v>13037075.699999999</v>
      </c>
      <c r="J13" s="96">
        <f>13108056.59+196886.73</f>
        <v>13304943.32</v>
      </c>
      <c r="K13" s="65">
        <v>12505094</v>
      </c>
      <c r="L13" s="65">
        <v>12218836</v>
      </c>
      <c r="M13" s="21">
        <v>0</v>
      </c>
      <c r="N13" s="21">
        <v>0</v>
      </c>
      <c r="O13" s="21">
        <v>0</v>
      </c>
      <c r="P13" s="21">
        <v>0</v>
      </c>
    </row>
    <row r="14" spans="1:16" s="2" customFormat="1" ht="33" customHeight="1" x14ac:dyDescent="0.25">
      <c r="A14" s="106"/>
      <c r="B14" s="109"/>
      <c r="C14" s="119"/>
      <c r="D14" s="23" t="s">
        <v>17</v>
      </c>
      <c r="E14" s="20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96">
        <v>0</v>
      </c>
      <c r="K14" s="65">
        <v>0</v>
      </c>
      <c r="L14" s="65">
        <v>0</v>
      </c>
      <c r="M14" s="21">
        <v>0</v>
      </c>
      <c r="N14" s="21">
        <v>0</v>
      </c>
      <c r="O14" s="21">
        <v>0</v>
      </c>
      <c r="P14" s="21">
        <v>0</v>
      </c>
    </row>
    <row r="15" spans="1:16" s="2" customFormat="1" ht="32.25" customHeight="1" x14ac:dyDescent="0.25">
      <c r="A15" s="104" t="s">
        <v>20</v>
      </c>
      <c r="B15" s="117" t="s">
        <v>46</v>
      </c>
      <c r="C15" s="117" t="s">
        <v>47</v>
      </c>
      <c r="D15" s="6" t="s">
        <v>13</v>
      </c>
      <c r="E15" s="20">
        <f t="shared" si="0"/>
        <v>4667095.71</v>
      </c>
      <c r="F15" s="20">
        <v>1500754.94</v>
      </c>
      <c r="G15" s="20">
        <f>SUM(G16:G19)</f>
        <v>1130347.76</v>
      </c>
      <c r="H15" s="20">
        <f>SUM(H16:H19)</f>
        <v>976811.28</v>
      </c>
      <c r="I15" s="20">
        <f t="shared" ref="I15" si="2">SUM(I16:I19)</f>
        <v>952482.47</v>
      </c>
      <c r="J15" s="95">
        <f t="shared" ref="J15:K15" si="3">SUM(J16:J19)</f>
        <v>106699.26</v>
      </c>
      <c r="K15" s="64">
        <f t="shared" si="3"/>
        <v>0</v>
      </c>
      <c r="L15" s="64">
        <f>SUM(L16:L19)</f>
        <v>0</v>
      </c>
      <c r="M15" s="20">
        <v>0</v>
      </c>
      <c r="N15" s="20">
        <v>0</v>
      </c>
      <c r="O15" s="20">
        <v>0</v>
      </c>
      <c r="P15" s="20">
        <v>0</v>
      </c>
    </row>
    <row r="16" spans="1:16" s="2" customFormat="1" ht="32.25" customHeight="1" x14ac:dyDescent="0.25">
      <c r="A16" s="105"/>
      <c r="B16" s="118"/>
      <c r="C16" s="118"/>
      <c r="D16" s="23" t="s">
        <v>14</v>
      </c>
      <c r="E16" s="20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96">
        <v>0</v>
      </c>
      <c r="K16" s="65">
        <v>0</v>
      </c>
      <c r="L16" s="65">
        <v>0</v>
      </c>
      <c r="M16" s="21">
        <v>0</v>
      </c>
      <c r="N16" s="21">
        <v>0</v>
      </c>
      <c r="O16" s="21">
        <v>0</v>
      </c>
      <c r="P16" s="21">
        <v>0</v>
      </c>
    </row>
    <row r="17" spans="1:16" s="2" customFormat="1" ht="32.25" customHeight="1" x14ac:dyDescent="0.25">
      <c r="A17" s="105"/>
      <c r="B17" s="118"/>
      <c r="C17" s="118"/>
      <c r="D17" s="23" t="s">
        <v>15</v>
      </c>
      <c r="E17" s="20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96">
        <v>0</v>
      </c>
      <c r="K17" s="65">
        <v>0</v>
      </c>
      <c r="L17" s="65">
        <v>0</v>
      </c>
      <c r="M17" s="21">
        <v>0</v>
      </c>
      <c r="N17" s="21">
        <v>0</v>
      </c>
      <c r="O17" s="21">
        <v>0</v>
      </c>
      <c r="P17" s="21">
        <v>0</v>
      </c>
    </row>
    <row r="18" spans="1:16" s="2" customFormat="1" ht="32.25" customHeight="1" x14ac:dyDescent="0.25">
      <c r="A18" s="105"/>
      <c r="B18" s="118"/>
      <c r="C18" s="118"/>
      <c r="D18" s="23" t="s">
        <v>16</v>
      </c>
      <c r="E18" s="20">
        <f t="shared" si="0"/>
        <v>4667095.71</v>
      </c>
      <c r="F18" s="21">
        <v>1500754.94</v>
      </c>
      <c r="G18" s="21">
        <v>1130347.76</v>
      </c>
      <c r="H18" s="21">
        <v>976811.28</v>
      </c>
      <c r="I18" s="21">
        <v>952482.47</v>
      </c>
      <c r="J18" s="102">
        <v>106699.26</v>
      </c>
      <c r="K18" s="65">
        <v>0</v>
      </c>
      <c r="L18" s="65">
        <v>0</v>
      </c>
      <c r="M18" s="21">
        <v>0</v>
      </c>
      <c r="N18" s="21">
        <v>0</v>
      </c>
      <c r="O18" s="21">
        <v>0</v>
      </c>
      <c r="P18" s="21">
        <v>0</v>
      </c>
    </row>
    <row r="19" spans="1:16" s="2" customFormat="1" ht="44.25" customHeight="1" x14ac:dyDescent="0.25">
      <c r="A19" s="106"/>
      <c r="B19" s="119"/>
      <c r="C19" s="119"/>
      <c r="D19" s="23" t="s">
        <v>17</v>
      </c>
      <c r="E19" s="20">
        <f t="shared" si="0"/>
        <v>0</v>
      </c>
      <c r="F19" s="21">
        <v>0</v>
      </c>
      <c r="G19" s="21">
        <v>0</v>
      </c>
      <c r="H19" s="21">
        <v>0</v>
      </c>
      <c r="I19" s="21">
        <v>0</v>
      </c>
      <c r="J19" s="96">
        <v>0</v>
      </c>
      <c r="K19" s="65">
        <v>0</v>
      </c>
      <c r="L19" s="65">
        <v>0</v>
      </c>
      <c r="M19" s="21">
        <v>0</v>
      </c>
      <c r="N19" s="21">
        <v>0</v>
      </c>
      <c r="O19" s="21">
        <v>0</v>
      </c>
      <c r="P19" s="21">
        <v>0</v>
      </c>
    </row>
    <row r="20" spans="1:16" s="2" customFormat="1" ht="34.5" customHeight="1" x14ac:dyDescent="0.25">
      <c r="A20" s="104" t="s">
        <v>22</v>
      </c>
      <c r="B20" s="117" t="s">
        <v>45</v>
      </c>
      <c r="C20" s="117" t="s">
        <v>47</v>
      </c>
      <c r="D20" s="6" t="s">
        <v>13</v>
      </c>
      <c r="E20" s="20">
        <f t="shared" si="0"/>
        <v>3681997.8599999994</v>
      </c>
      <c r="F20" s="20">
        <v>871428.89</v>
      </c>
      <c r="G20" s="20">
        <f>SUM(G21:G24)</f>
        <v>827673</v>
      </c>
      <c r="H20" s="20">
        <f>SUM(H21:H24)</f>
        <v>1128694.24</v>
      </c>
      <c r="I20" s="20">
        <f t="shared" ref="I20" si="4">SUM(I21:I24)</f>
        <v>525851.47</v>
      </c>
      <c r="J20" s="95">
        <f t="shared" ref="J20:K20" si="5">SUM(J21:J24)</f>
        <v>328350.26</v>
      </c>
      <c r="K20" s="64">
        <f t="shared" si="5"/>
        <v>0</v>
      </c>
      <c r="L20" s="64">
        <f>SUM(L16:L18)</f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s="2" customFormat="1" ht="34.5" customHeight="1" x14ac:dyDescent="0.25">
      <c r="A21" s="105"/>
      <c r="B21" s="118"/>
      <c r="C21" s="118"/>
      <c r="D21" s="23" t="s">
        <v>14</v>
      </c>
      <c r="E21" s="20">
        <f t="shared" si="0"/>
        <v>0</v>
      </c>
      <c r="F21" s="21">
        <v>0</v>
      </c>
      <c r="G21" s="21">
        <v>0</v>
      </c>
      <c r="H21" s="21">
        <v>0</v>
      </c>
      <c r="I21" s="21">
        <v>0</v>
      </c>
      <c r="J21" s="96">
        <v>0</v>
      </c>
      <c r="K21" s="65">
        <v>0</v>
      </c>
      <c r="L21" s="65">
        <v>0</v>
      </c>
      <c r="M21" s="21">
        <v>0</v>
      </c>
      <c r="N21" s="21">
        <v>0</v>
      </c>
      <c r="O21" s="21">
        <v>0</v>
      </c>
      <c r="P21" s="21">
        <v>0</v>
      </c>
    </row>
    <row r="22" spans="1:16" s="2" customFormat="1" ht="34.5" customHeight="1" x14ac:dyDescent="0.25">
      <c r="A22" s="105"/>
      <c r="B22" s="118"/>
      <c r="C22" s="118"/>
      <c r="D22" s="23" t="s">
        <v>15</v>
      </c>
      <c r="E22" s="20">
        <f t="shared" si="0"/>
        <v>0</v>
      </c>
      <c r="F22" s="21">
        <v>0</v>
      </c>
      <c r="G22" s="21">
        <v>0</v>
      </c>
      <c r="H22" s="21">
        <v>0</v>
      </c>
      <c r="I22" s="21">
        <v>0</v>
      </c>
      <c r="J22" s="96">
        <v>0</v>
      </c>
      <c r="K22" s="65">
        <v>0</v>
      </c>
      <c r="L22" s="65">
        <v>0</v>
      </c>
      <c r="M22" s="21">
        <v>0</v>
      </c>
      <c r="N22" s="21">
        <v>0</v>
      </c>
      <c r="O22" s="21">
        <v>0</v>
      </c>
      <c r="P22" s="21">
        <v>0</v>
      </c>
    </row>
    <row r="23" spans="1:16" s="2" customFormat="1" ht="34.5" customHeight="1" x14ac:dyDescent="0.25">
      <c r="A23" s="105"/>
      <c r="B23" s="118"/>
      <c r="C23" s="118"/>
      <c r="D23" s="23" t="s">
        <v>16</v>
      </c>
      <c r="E23" s="20">
        <f t="shared" si="0"/>
        <v>3681997.8599999994</v>
      </c>
      <c r="F23" s="21">
        <v>871428.89</v>
      </c>
      <c r="G23" s="21">
        <v>827673</v>
      </c>
      <c r="H23" s="21">
        <v>1128694.24</v>
      </c>
      <c r="I23" s="21">
        <v>525851.47</v>
      </c>
      <c r="J23" s="96">
        <v>328350.26</v>
      </c>
      <c r="K23" s="65">
        <v>0</v>
      </c>
      <c r="L23" s="65">
        <v>0</v>
      </c>
      <c r="M23" s="21">
        <v>0</v>
      </c>
      <c r="N23" s="21">
        <v>0</v>
      </c>
      <c r="O23" s="21">
        <v>0</v>
      </c>
      <c r="P23" s="21">
        <v>0</v>
      </c>
    </row>
    <row r="24" spans="1:16" s="2" customFormat="1" ht="34.5" customHeight="1" x14ac:dyDescent="0.25">
      <c r="A24" s="106"/>
      <c r="B24" s="119"/>
      <c r="C24" s="119"/>
      <c r="D24" s="23" t="s">
        <v>17</v>
      </c>
      <c r="E24" s="20">
        <f t="shared" si="0"/>
        <v>0</v>
      </c>
      <c r="F24" s="21">
        <v>0</v>
      </c>
      <c r="G24" s="21">
        <v>0</v>
      </c>
      <c r="H24" s="21">
        <v>0</v>
      </c>
      <c r="I24" s="21">
        <v>0</v>
      </c>
      <c r="J24" s="96">
        <v>0</v>
      </c>
      <c r="K24" s="65">
        <v>0</v>
      </c>
      <c r="L24" s="65">
        <v>0</v>
      </c>
      <c r="M24" s="21">
        <v>0</v>
      </c>
      <c r="N24" s="21">
        <v>0</v>
      </c>
      <c r="O24" s="21">
        <v>0</v>
      </c>
      <c r="P24" s="21">
        <v>0</v>
      </c>
    </row>
    <row r="25" spans="1:16" s="2" customFormat="1" ht="34.5" customHeight="1" x14ac:dyDescent="0.25">
      <c r="A25" s="104" t="s">
        <v>26</v>
      </c>
      <c r="B25" s="117" t="s">
        <v>44</v>
      </c>
      <c r="C25" s="117" t="s">
        <v>47</v>
      </c>
      <c r="D25" s="6" t="s">
        <v>13</v>
      </c>
      <c r="E25" s="20">
        <f t="shared" si="0"/>
        <v>123420.48000000001</v>
      </c>
      <c r="F25" s="20">
        <v>26447.08</v>
      </c>
      <c r="G25" s="20">
        <f>SUM(G26:G29)</f>
        <v>17052</v>
      </c>
      <c r="H25" s="20">
        <f>SUM(H26:H29)</f>
        <v>26447.08</v>
      </c>
      <c r="I25" s="20">
        <f t="shared" ref="I25" si="6">SUM(I26:I29)</f>
        <v>26737.16</v>
      </c>
      <c r="J25" s="95">
        <f t="shared" ref="J25" si="7">SUM(J26:J29)</f>
        <v>26737.16</v>
      </c>
      <c r="K25" s="64">
        <v>0</v>
      </c>
      <c r="L25" s="64">
        <f>SUM(L26:L29)</f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s="2" customFormat="1" ht="34.5" customHeight="1" x14ac:dyDescent="0.25">
      <c r="A26" s="105"/>
      <c r="B26" s="118"/>
      <c r="C26" s="118"/>
      <c r="D26" s="23" t="s">
        <v>14</v>
      </c>
      <c r="E26" s="20">
        <f t="shared" si="0"/>
        <v>0</v>
      </c>
      <c r="F26" s="21">
        <v>0</v>
      </c>
      <c r="G26" s="21">
        <v>0</v>
      </c>
      <c r="H26" s="21">
        <v>0</v>
      </c>
      <c r="I26" s="21">
        <v>0</v>
      </c>
      <c r="J26" s="96">
        <v>0</v>
      </c>
      <c r="K26" s="65">
        <v>0</v>
      </c>
      <c r="L26" s="65">
        <v>0</v>
      </c>
      <c r="M26" s="21">
        <v>0</v>
      </c>
      <c r="N26" s="21">
        <v>0</v>
      </c>
      <c r="O26" s="21">
        <v>0</v>
      </c>
      <c r="P26" s="21">
        <v>0</v>
      </c>
    </row>
    <row r="27" spans="1:16" s="2" customFormat="1" ht="34.5" customHeight="1" x14ac:dyDescent="0.25">
      <c r="A27" s="105"/>
      <c r="B27" s="118"/>
      <c r="C27" s="118"/>
      <c r="D27" s="23" t="s">
        <v>15</v>
      </c>
      <c r="E27" s="20">
        <f t="shared" si="0"/>
        <v>0</v>
      </c>
      <c r="F27" s="21">
        <v>0</v>
      </c>
      <c r="G27" s="21">
        <v>0</v>
      </c>
      <c r="H27" s="21">
        <v>0</v>
      </c>
      <c r="I27" s="21">
        <v>0</v>
      </c>
      <c r="J27" s="96">
        <v>0</v>
      </c>
      <c r="K27" s="65">
        <v>0</v>
      </c>
      <c r="L27" s="65">
        <v>0</v>
      </c>
      <c r="M27" s="21">
        <v>0</v>
      </c>
      <c r="N27" s="21">
        <v>0</v>
      </c>
      <c r="O27" s="21">
        <v>0</v>
      </c>
      <c r="P27" s="21">
        <v>0</v>
      </c>
    </row>
    <row r="28" spans="1:16" s="2" customFormat="1" ht="34.5" customHeight="1" x14ac:dyDescent="0.25">
      <c r="A28" s="105"/>
      <c r="B28" s="118"/>
      <c r="C28" s="118"/>
      <c r="D28" s="23" t="s">
        <v>16</v>
      </c>
      <c r="E28" s="20">
        <f t="shared" si="0"/>
        <v>123420.48000000001</v>
      </c>
      <c r="F28" s="21">
        <v>26447.08</v>
      </c>
      <c r="G28" s="21">
        <v>17052</v>
      </c>
      <c r="H28" s="21">
        <v>26447.08</v>
      </c>
      <c r="I28" s="21">
        <v>26737.16</v>
      </c>
      <c r="J28" s="96">
        <f>26737.16</f>
        <v>26737.16</v>
      </c>
      <c r="K28" s="65">
        <v>0</v>
      </c>
      <c r="L28" s="65">
        <v>0</v>
      </c>
      <c r="M28" s="21">
        <v>0</v>
      </c>
      <c r="N28" s="21">
        <v>0</v>
      </c>
      <c r="O28" s="21">
        <v>0</v>
      </c>
      <c r="P28" s="21">
        <v>0</v>
      </c>
    </row>
    <row r="29" spans="1:16" s="2" customFormat="1" ht="34.5" customHeight="1" x14ac:dyDescent="0.25">
      <c r="A29" s="106"/>
      <c r="B29" s="119"/>
      <c r="C29" s="119"/>
      <c r="D29" s="23" t="s">
        <v>17</v>
      </c>
      <c r="E29" s="20">
        <f t="shared" si="0"/>
        <v>0</v>
      </c>
      <c r="F29" s="21">
        <v>0</v>
      </c>
      <c r="G29" s="21">
        <v>0</v>
      </c>
      <c r="H29" s="21">
        <v>0</v>
      </c>
      <c r="I29" s="21">
        <v>0</v>
      </c>
      <c r="J29" s="96">
        <v>0</v>
      </c>
      <c r="K29" s="65">
        <v>0</v>
      </c>
      <c r="L29" s="65">
        <v>0</v>
      </c>
      <c r="M29" s="21">
        <v>0</v>
      </c>
      <c r="N29" s="21">
        <v>0</v>
      </c>
      <c r="O29" s="21">
        <v>0</v>
      </c>
      <c r="P29" s="21">
        <v>0</v>
      </c>
    </row>
    <row r="30" spans="1:16" s="2" customFormat="1" ht="34.5" customHeight="1" x14ac:dyDescent="0.25">
      <c r="A30" s="104" t="s">
        <v>27</v>
      </c>
      <c r="B30" s="117" t="s">
        <v>43</v>
      </c>
      <c r="C30" s="117" t="s">
        <v>47</v>
      </c>
      <c r="D30" s="6" t="s">
        <v>13</v>
      </c>
      <c r="E30" s="20">
        <f t="shared" si="0"/>
        <v>85792.960000000021</v>
      </c>
      <c r="F30" s="20">
        <f>SUM(F31:F34)</f>
        <v>6023.24</v>
      </c>
      <c r="G30" s="20">
        <f>SUM(G31:G34)</f>
        <v>67816.240000000005</v>
      </c>
      <c r="H30" s="20">
        <f>SUM(H31:H34)</f>
        <v>5632.24</v>
      </c>
      <c r="I30" s="20">
        <f>SUM(I31:I34)</f>
        <v>5321.24</v>
      </c>
      <c r="J30" s="95">
        <f>SUM(J31:J34)</f>
        <v>1000</v>
      </c>
      <c r="K30" s="64">
        <v>0</v>
      </c>
      <c r="L30" s="64">
        <f>SUM(L31:L34)</f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s="2" customFormat="1" ht="34.5" customHeight="1" x14ac:dyDescent="0.25">
      <c r="A31" s="105"/>
      <c r="B31" s="118"/>
      <c r="C31" s="118"/>
      <c r="D31" s="23" t="s">
        <v>14</v>
      </c>
      <c r="E31" s="20">
        <f t="shared" si="0"/>
        <v>0</v>
      </c>
      <c r="F31" s="21">
        <v>0</v>
      </c>
      <c r="G31" s="21">
        <v>0</v>
      </c>
      <c r="H31" s="21">
        <v>0</v>
      </c>
      <c r="I31" s="21">
        <v>0</v>
      </c>
      <c r="J31" s="96">
        <v>0</v>
      </c>
      <c r="K31" s="65">
        <v>0</v>
      </c>
      <c r="L31" s="65">
        <v>0</v>
      </c>
      <c r="M31" s="21">
        <v>0</v>
      </c>
      <c r="N31" s="21">
        <v>0</v>
      </c>
      <c r="O31" s="21">
        <v>0</v>
      </c>
      <c r="P31" s="21">
        <v>0</v>
      </c>
    </row>
    <row r="32" spans="1:16" s="2" customFormat="1" ht="34.5" customHeight="1" x14ac:dyDescent="0.25">
      <c r="A32" s="105"/>
      <c r="B32" s="118"/>
      <c r="C32" s="118"/>
      <c r="D32" s="23" t="s">
        <v>15</v>
      </c>
      <c r="E32" s="20">
        <f t="shared" si="0"/>
        <v>0</v>
      </c>
      <c r="F32" s="21">
        <v>0</v>
      </c>
      <c r="G32" s="21">
        <v>0</v>
      </c>
      <c r="H32" s="21">
        <v>0</v>
      </c>
      <c r="I32" s="21">
        <v>0</v>
      </c>
      <c r="J32" s="96">
        <v>0</v>
      </c>
      <c r="K32" s="65">
        <v>0</v>
      </c>
      <c r="L32" s="65">
        <v>0</v>
      </c>
      <c r="M32" s="21">
        <v>0</v>
      </c>
      <c r="N32" s="21">
        <v>0</v>
      </c>
      <c r="O32" s="21">
        <v>0</v>
      </c>
      <c r="P32" s="21">
        <v>0</v>
      </c>
    </row>
    <row r="33" spans="1:16" s="2" customFormat="1" ht="34.5" customHeight="1" x14ac:dyDescent="0.25">
      <c r="A33" s="105"/>
      <c r="B33" s="118"/>
      <c r="C33" s="118"/>
      <c r="D33" s="23" t="s">
        <v>16</v>
      </c>
      <c r="E33" s="20">
        <f t="shared" si="0"/>
        <v>85792.960000000021</v>
      </c>
      <c r="F33" s="21">
        <v>6023.24</v>
      </c>
      <c r="G33" s="21">
        <v>67816.240000000005</v>
      </c>
      <c r="H33" s="21">
        <v>5632.24</v>
      </c>
      <c r="I33" s="21">
        <v>5321.24</v>
      </c>
      <c r="J33" s="96">
        <v>1000</v>
      </c>
      <c r="K33" s="65">
        <v>0</v>
      </c>
      <c r="L33" s="65">
        <v>0</v>
      </c>
      <c r="M33" s="21">
        <v>0</v>
      </c>
      <c r="N33" s="21">
        <v>0</v>
      </c>
      <c r="O33" s="21">
        <v>0</v>
      </c>
      <c r="P33" s="21">
        <v>0</v>
      </c>
    </row>
    <row r="34" spans="1:16" s="2" customFormat="1" ht="34.5" customHeight="1" x14ac:dyDescent="0.25">
      <c r="A34" s="106"/>
      <c r="B34" s="119"/>
      <c r="C34" s="119"/>
      <c r="D34" s="23" t="s">
        <v>17</v>
      </c>
      <c r="E34" s="20">
        <f t="shared" si="0"/>
        <v>0</v>
      </c>
      <c r="F34" s="21">
        <v>0</v>
      </c>
      <c r="G34" s="21">
        <v>0</v>
      </c>
      <c r="H34" s="21">
        <v>0</v>
      </c>
      <c r="I34" s="21">
        <v>0</v>
      </c>
      <c r="J34" s="96">
        <v>0</v>
      </c>
      <c r="K34" s="65">
        <v>0</v>
      </c>
      <c r="L34" s="65">
        <v>0</v>
      </c>
      <c r="M34" s="21">
        <v>0</v>
      </c>
      <c r="N34" s="21">
        <v>0</v>
      </c>
      <c r="O34" s="21">
        <v>0</v>
      </c>
      <c r="P34" s="21">
        <v>0</v>
      </c>
    </row>
    <row r="35" spans="1:16" s="2" customFormat="1" ht="32.25" customHeight="1" x14ac:dyDescent="0.25">
      <c r="A35" s="104" t="s">
        <v>28</v>
      </c>
      <c r="B35" s="112" t="s">
        <v>42</v>
      </c>
      <c r="C35" s="112" t="s">
        <v>78</v>
      </c>
      <c r="D35" s="6" t="s">
        <v>13</v>
      </c>
      <c r="E35" s="20">
        <f t="shared" si="0"/>
        <v>323910.64</v>
      </c>
      <c r="F35" s="20">
        <v>323910.64</v>
      </c>
      <c r="G35" s="20">
        <v>0</v>
      </c>
      <c r="H35" s="20">
        <f>SUM(H36:H39)</f>
        <v>0</v>
      </c>
      <c r="I35" s="20">
        <f t="shared" ref="I35" si="8">SUM(I36:I39)</f>
        <v>0</v>
      </c>
      <c r="J35" s="95">
        <f t="shared" ref="J35:L35" si="9">SUM(J36:J39)</f>
        <v>0</v>
      </c>
      <c r="K35" s="64">
        <f t="shared" si="9"/>
        <v>0</v>
      </c>
      <c r="L35" s="64">
        <f t="shared" si="9"/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s="2" customFormat="1" ht="32.25" customHeight="1" x14ac:dyDescent="0.25">
      <c r="A36" s="105"/>
      <c r="B36" s="112"/>
      <c r="C36" s="112"/>
      <c r="D36" s="23" t="s">
        <v>14</v>
      </c>
      <c r="E36" s="20">
        <f t="shared" si="0"/>
        <v>0</v>
      </c>
      <c r="F36" s="21">
        <v>0</v>
      </c>
      <c r="G36" s="21">
        <v>0</v>
      </c>
      <c r="H36" s="21">
        <v>0</v>
      </c>
      <c r="I36" s="21">
        <v>0</v>
      </c>
      <c r="J36" s="96">
        <v>0</v>
      </c>
      <c r="K36" s="65">
        <v>0</v>
      </c>
      <c r="L36" s="65">
        <v>0</v>
      </c>
      <c r="M36" s="21">
        <v>0</v>
      </c>
      <c r="N36" s="21">
        <v>0</v>
      </c>
      <c r="O36" s="21">
        <v>0</v>
      </c>
      <c r="P36" s="21">
        <v>0</v>
      </c>
    </row>
    <row r="37" spans="1:16" s="2" customFormat="1" ht="32.25" customHeight="1" x14ac:dyDescent="0.25">
      <c r="A37" s="105"/>
      <c r="B37" s="112"/>
      <c r="C37" s="112"/>
      <c r="D37" s="23" t="s">
        <v>15</v>
      </c>
      <c r="E37" s="20">
        <f t="shared" si="0"/>
        <v>156448.79999999999</v>
      </c>
      <c r="F37" s="21">
        <v>156448.79999999999</v>
      </c>
      <c r="G37" s="21">
        <v>0</v>
      </c>
      <c r="H37" s="21">
        <v>0</v>
      </c>
      <c r="I37" s="21">
        <v>0</v>
      </c>
      <c r="J37" s="96">
        <v>0</v>
      </c>
      <c r="K37" s="65">
        <v>0</v>
      </c>
      <c r="L37" s="65">
        <v>0</v>
      </c>
      <c r="M37" s="21">
        <v>0</v>
      </c>
      <c r="N37" s="21">
        <v>0</v>
      </c>
      <c r="O37" s="21">
        <v>0</v>
      </c>
      <c r="P37" s="21">
        <v>0</v>
      </c>
    </row>
    <row r="38" spans="1:16" s="2" customFormat="1" ht="32.25" customHeight="1" x14ac:dyDescent="0.25">
      <c r="A38" s="105"/>
      <c r="B38" s="112"/>
      <c r="C38" s="112"/>
      <c r="D38" s="23" t="s">
        <v>16</v>
      </c>
      <c r="E38" s="20">
        <f t="shared" si="0"/>
        <v>167461.84</v>
      </c>
      <c r="F38" s="21">
        <v>167461.84</v>
      </c>
      <c r="G38" s="21">
        <v>0</v>
      </c>
      <c r="H38" s="21">
        <v>0</v>
      </c>
      <c r="I38" s="21">
        <v>0</v>
      </c>
      <c r="J38" s="96">
        <v>0</v>
      </c>
      <c r="K38" s="65">
        <v>0</v>
      </c>
      <c r="L38" s="65">
        <v>0</v>
      </c>
      <c r="M38" s="21">
        <v>0</v>
      </c>
      <c r="N38" s="21">
        <v>0</v>
      </c>
      <c r="O38" s="21">
        <v>0</v>
      </c>
      <c r="P38" s="21">
        <v>0</v>
      </c>
    </row>
    <row r="39" spans="1:16" s="2" customFormat="1" ht="32.25" customHeight="1" x14ac:dyDescent="0.25">
      <c r="A39" s="106"/>
      <c r="B39" s="112"/>
      <c r="C39" s="112"/>
      <c r="D39" s="23" t="s">
        <v>17</v>
      </c>
      <c r="E39" s="20">
        <f t="shared" si="0"/>
        <v>0</v>
      </c>
      <c r="F39" s="21">
        <v>0</v>
      </c>
      <c r="G39" s="21">
        <v>0</v>
      </c>
      <c r="H39" s="21">
        <v>0</v>
      </c>
      <c r="I39" s="21">
        <v>0</v>
      </c>
      <c r="J39" s="96">
        <v>0</v>
      </c>
      <c r="K39" s="65">
        <v>0</v>
      </c>
      <c r="L39" s="65">
        <v>0</v>
      </c>
      <c r="M39" s="21">
        <v>0</v>
      </c>
      <c r="N39" s="21">
        <v>0</v>
      </c>
      <c r="O39" s="21">
        <v>0</v>
      </c>
      <c r="P39" s="21">
        <v>0</v>
      </c>
    </row>
    <row r="40" spans="1:16" s="1" customFormat="1" ht="32.25" customHeight="1" x14ac:dyDescent="0.25">
      <c r="A40" s="129"/>
      <c r="B40" s="132" t="s">
        <v>21</v>
      </c>
      <c r="C40" s="135"/>
      <c r="D40" s="6" t="s">
        <v>13</v>
      </c>
      <c r="E40" s="20">
        <f>F40+G40+H40+I40+J40+K40+L40+M40+N40+O40+P40</f>
        <v>95628703.890000001</v>
      </c>
      <c r="F40" s="20">
        <v>13534510.52</v>
      </c>
      <c r="G40" s="20">
        <f>SUM(G41:G44)</f>
        <v>14217535.4</v>
      </c>
      <c r="H40" s="20">
        <f>SUM(H41:H44)</f>
        <v>14837529.93</v>
      </c>
      <c r="I40" s="20">
        <f t="shared" ref="I40" si="10">SUM(I41:I44)</f>
        <v>14547468.040000001</v>
      </c>
      <c r="J40" s="95">
        <f t="shared" ref="J40" si="11">SUM(J41:J44)</f>
        <v>13767730</v>
      </c>
      <c r="K40" s="64">
        <f t="shared" ref="K40" si="12">SUM(K41:K44)</f>
        <v>12505094</v>
      </c>
      <c r="L40" s="64">
        <f>SUM(L41:L44)</f>
        <v>12218836</v>
      </c>
      <c r="M40" s="20">
        <v>0</v>
      </c>
      <c r="N40" s="20">
        <v>0</v>
      </c>
      <c r="O40" s="20">
        <v>0</v>
      </c>
      <c r="P40" s="20">
        <v>0</v>
      </c>
    </row>
    <row r="41" spans="1:16" s="1" customFormat="1" ht="32.25" customHeight="1" x14ac:dyDescent="0.25">
      <c r="A41" s="130"/>
      <c r="B41" s="133"/>
      <c r="C41" s="136"/>
      <c r="D41" s="23" t="s">
        <v>14</v>
      </c>
      <c r="E41" s="20">
        <f t="shared" si="0"/>
        <v>0</v>
      </c>
      <c r="F41" s="21">
        <v>0</v>
      </c>
      <c r="G41" s="21">
        <v>0</v>
      </c>
      <c r="H41" s="21">
        <v>0</v>
      </c>
      <c r="I41" s="21">
        <v>0</v>
      </c>
      <c r="J41" s="96">
        <v>0</v>
      </c>
      <c r="K41" s="65">
        <v>0</v>
      </c>
      <c r="L41" s="65">
        <v>0</v>
      </c>
      <c r="M41" s="21">
        <v>0</v>
      </c>
      <c r="N41" s="21">
        <v>0</v>
      </c>
      <c r="O41" s="21">
        <v>0</v>
      </c>
      <c r="P41" s="21">
        <v>0</v>
      </c>
    </row>
    <row r="42" spans="1:16" s="1" customFormat="1" ht="32.25" customHeight="1" x14ac:dyDescent="0.25">
      <c r="A42" s="130"/>
      <c r="B42" s="133"/>
      <c r="C42" s="136"/>
      <c r="D42" s="23" t="s">
        <v>15</v>
      </c>
      <c r="E42" s="20">
        <f t="shared" si="0"/>
        <v>156448.79999999999</v>
      </c>
      <c r="F42" s="21">
        <f>F12+F17+F22+F27+F32+F37</f>
        <v>156448.79999999999</v>
      </c>
      <c r="G42" s="21">
        <v>0</v>
      </c>
      <c r="H42" s="21">
        <v>0</v>
      </c>
      <c r="I42" s="21">
        <v>0</v>
      </c>
      <c r="J42" s="96">
        <v>0</v>
      </c>
      <c r="K42" s="65">
        <v>0</v>
      </c>
      <c r="L42" s="65">
        <v>0</v>
      </c>
      <c r="M42" s="21">
        <v>0</v>
      </c>
      <c r="N42" s="21">
        <v>0</v>
      </c>
      <c r="O42" s="21">
        <v>0</v>
      </c>
      <c r="P42" s="21">
        <v>0</v>
      </c>
    </row>
    <row r="43" spans="1:16" s="1" customFormat="1" ht="32.25" customHeight="1" x14ac:dyDescent="0.25">
      <c r="A43" s="130"/>
      <c r="B43" s="133"/>
      <c r="C43" s="136"/>
      <c r="D43" s="23" t="s">
        <v>16</v>
      </c>
      <c r="E43" s="20">
        <f t="shared" si="0"/>
        <v>95472255.090000004</v>
      </c>
      <c r="F43" s="21">
        <f t="shared" ref="F43:L43" si="13">SUM(F13,F18,F23,F28,F33,F38)</f>
        <v>13378061.720000001</v>
      </c>
      <c r="G43" s="21">
        <f t="shared" si="13"/>
        <v>14217535.4</v>
      </c>
      <c r="H43" s="21">
        <f t="shared" si="13"/>
        <v>14837529.93</v>
      </c>
      <c r="I43" s="21">
        <f t="shared" si="13"/>
        <v>14547468.040000001</v>
      </c>
      <c r="J43" s="96">
        <f>SUM(J13,J18,J23,J28,J33,J38)</f>
        <v>13767730</v>
      </c>
      <c r="K43" s="65">
        <f t="shared" si="13"/>
        <v>12505094</v>
      </c>
      <c r="L43" s="65">
        <f t="shared" si="13"/>
        <v>12218836</v>
      </c>
      <c r="M43" s="21">
        <v>0</v>
      </c>
      <c r="N43" s="21">
        <v>0</v>
      </c>
      <c r="O43" s="21">
        <v>0</v>
      </c>
      <c r="P43" s="21">
        <v>0</v>
      </c>
    </row>
    <row r="44" spans="1:16" s="1" customFormat="1" ht="33.75" customHeight="1" x14ac:dyDescent="0.25">
      <c r="A44" s="131"/>
      <c r="B44" s="134"/>
      <c r="C44" s="137"/>
      <c r="D44" s="23" t="s">
        <v>17</v>
      </c>
      <c r="E44" s="20">
        <f t="shared" si="0"/>
        <v>0</v>
      </c>
      <c r="F44" s="21">
        <v>0</v>
      </c>
      <c r="G44" s="21">
        <v>0</v>
      </c>
      <c r="H44" s="21">
        <v>0</v>
      </c>
      <c r="I44" s="21">
        <v>0</v>
      </c>
      <c r="J44" s="96">
        <v>0</v>
      </c>
      <c r="K44" s="65">
        <v>0</v>
      </c>
      <c r="L44" s="65">
        <v>0</v>
      </c>
      <c r="M44" s="21">
        <v>0</v>
      </c>
      <c r="N44" s="21">
        <v>0</v>
      </c>
      <c r="O44" s="21">
        <v>0</v>
      </c>
      <c r="P44" s="21">
        <v>0</v>
      </c>
    </row>
    <row r="45" spans="1:16" s="1" customFormat="1" ht="24" customHeight="1" x14ac:dyDescent="0.25">
      <c r="A45" s="138" t="s">
        <v>34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39"/>
    </row>
    <row r="46" spans="1:16" s="2" customFormat="1" ht="31.5" customHeight="1" x14ac:dyDescent="0.25">
      <c r="A46" s="104" t="s">
        <v>23</v>
      </c>
      <c r="B46" s="117" t="s">
        <v>64</v>
      </c>
      <c r="C46" s="117" t="s">
        <v>79</v>
      </c>
      <c r="D46" s="6" t="s">
        <v>13</v>
      </c>
      <c r="E46" s="20">
        <f t="shared" ref="E46:E60" si="14">F46+G46+H46+I46+J46+K46+L46+M46+N46+O46+P46</f>
        <v>1041302.5</v>
      </c>
      <c r="F46" s="34">
        <f t="shared" ref="F46" si="15">F47+F48+F49+F50</f>
        <v>186477.5</v>
      </c>
      <c r="G46" s="34">
        <f>G47+G48+G49+G50</f>
        <v>271925</v>
      </c>
      <c r="H46" s="7">
        <f t="shared" ref="H46:P46" si="16">H47+H48+H49+H50</f>
        <v>184600</v>
      </c>
      <c r="I46" s="7">
        <f t="shared" si="16"/>
        <v>186725</v>
      </c>
      <c r="J46" s="7">
        <f t="shared" si="16"/>
        <v>77125</v>
      </c>
      <c r="K46" s="66">
        <f t="shared" si="16"/>
        <v>67325</v>
      </c>
      <c r="L46" s="66">
        <f t="shared" si="16"/>
        <v>67125</v>
      </c>
      <c r="M46" s="26">
        <f t="shared" si="16"/>
        <v>0</v>
      </c>
      <c r="N46" s="26">
        <f t="shared" si="16"/>
        <v>0</v>
      </c>
      <c r="O46" s="26">
        <f t="shared" si="16"/>
        <v>0</v>
      </c>
      <c r="P46" s="26">
        <f t="shared" si="16"/>
        <v>0</v>
      </c>
    </row>
    <row r="47" spans="1:16" s="2" customFormat="1" ht="31.5" customHeight="1" x14ac:dyDescent="0.25">
      <c r="A47" s="105"/>
      <c r="B47" s="118"/>
      <c r="C47" s="118"/>
      <c r="D47" s="23" t="s">
        <v>14</v>
      </c>
      <c r="E47" s="20">
        <f t="shared" si="14"/>
        <v>0</v>
      </c>
      <c r="F47" s="17">
        <f>G47+H47+I47+J47+K47+P47+Q46+R46+S46</f>
        <v>0</v>
      </c>
      <c r="G47" s="17">
        <f>H47+I47+J47+K47+P47+Q46+R46+S46+T46</f>
        <v>0</v>
      </c>
      <c r="H47" s="17">
        <f>I47+J47+K47+P47+Q46+R46+S46+T46+U46</f>
        <v>0</v>
      </c>
      <c r="I47" s="17">
        <v>0</v>
      </c>
      <c r="J47" s="17">
        <v>0</v>
      </c>
      <c r="K47" s="67">
        <v>0</v>
      </c>
      <c r="L47" s="67">
        <v>0</v>
      </c>
      <c r="M47" s="17">
        <v>0</v>
      </c>
      <c r="N47" s="17">
        <v>0</v>
      </c>
      <c r="O47" s="17">
        <v>0</v>
      </c>
      <c r="P47" s="17">
        <v>0</v>
      </c>
    </row>
    <row r="48" spans="1:16" s="2" customFormat="1" ht="31.5" customHeight="1" x14ac:dyDescent="0.25">
      <c r="A48" s="105"/>
      <c r="B48" s="118"/>
      <c r="C48" s="118"/>
      <c r="D48" s="23" t="s">
        <v>15</v>
      </c>
      <c r="E48" s="20">
        <f t="shared" si="14"/>
        <v>534200</v>
      </c>
      <c r="F48" s="27">
        <v>116700</v>
      </c>
      <c r="G48" s="27">
        <v>149600</v>
      </c>
      <c r="H48" s="27">
        <v>52500</v>
      </c>
      <c r="I48" s="27">
        <v>54200</v>
      </c>
      <c r="J48" s="27">
        <v>53700</v>
      </c>
      <c r="K48" s="69">
        <v>53800</v>
      </c>
      <c r="L48" s="67">
        <v>53700</v>
      </c>
      <c r="M48" s="17">
        <v>0</v>
      </c>
      <c r="N48" s="17">
        <v>0</v>
      </c>
      <c r="O48" s="17">
        <v>0</v>
      </c>
      <c r="P48" s="18">
        <v>0</v>
      </c>
    </row>
    <row r="49" spans="1:16" s="2" customFormat="1" ht="31.5" customHeight="1" x14ac:dyDescent="0.25">
      <c r="A49" s="105"/>
      <c r="B49" s="118"/>
      <c r="C49" s="118"/>
      <c r="D49" s="23" t="s">
        <v>16</v>
      </c>
      <c r="E49" s="20">
        <f t="shared" si="14"/>
        <v>507102.5</v>
      </c>
      <c r="F49" s="17">
        <v>69777.5</v>
      </c>
      <c r="G49" s="17">
        <v>122325</v>
      </c>
      <c r="H49" s="17">
        <v>132100</v>
      </c>
      <c r="I49" s="17">
        <f>13550+118975</f>
        <v>132525</v>
      </c>
      <c r="J49" s="17">
        <f>13425+10000</f>
        <v>23425</v>
      </c>
      <c r="K49" s="69">
        <v>13525</v>
      </c>
      <c r="L49" s="67">
        <v>13425</v>
      </c>
      <c r="M49" s="17">
        <v>0</v>
      </c>
      <c r="N49" s="17">
        <v>0</v>
      </c>
      <c r="O49" s="17">
        <v>0</v>
      </c>
      <c r="P49" s="18">
        <v>0</v>
      </c>
    </row>
    <row r="50" spans="1:16" s="2" customFormat="1" ht="31.5" customHeight="1" x14ac:dyDescent="0.25">
      <c r="A50" s="106"/>
      <c r="B50" s="119"/>
      <c r="C50" s="119"/>
      <c r="D50" s="23" t="s">
        <v>17</v>
      </c>
      <c r="E50" s="20">
        <f t="shared" si="1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67">
        <v>0</v>
      </c>
      <c r="L50" s="67">
        <v>0</v>
      </c>
      <c r="M50" s="17">
        <v>0</v>
      </c>
      <c r="N50" s="17">
        <v>0</v>
      </c>
      <c r="O50" s="17">
        <v>0</v>
      </c>
      <c r="P50" s="17">
        <v>0</v>
      </c>
    </row>
    <row r="51" spans="1:16" s="1" customFormat="1" ht="31.5" customHeight="1" x14ac:dyDescent="0.25">
      <c r="A51" s="140" t="s">
        <v>24</v>
      </c>
      <c r="B51" s="117" t="s">
        <v>65</v>
      </c>
      <c r="C51" s="117" t="s">
        <v>80</v>
      </c>
      <c r="D51" s="6" t="s">
        <v>13</v>
      </c>
      <c r="E51" s="20">
        <f t="shared" si="14"/>
        <v>2500591.2800000003</v>
      </c>
      <c r="F51" s="8">
        <f>SUM(F52:F55)</f>
        <v>849396.32000000007</v>
      </c>
      <c r="G51" s="8">
        <f>SUM(G52:G55)</f>
        <v>261184.96</v>
      </c>
      <c r="H51" s="8">
        <f>SUM(H52:H55)</f>
        <v>210720</v>
      </c>
      <c r="I51" s="8">
        <f t="shared" ref="I51:P51" si="17">SUM(I52:I55)</f>
        <v>1052210</v>
      </c>
      <c r="J51" s="8">
        <f t="shared" si="17"/>
        <v>127080</v>
      </c>
      <c r="K51" s="68">
        <f t="shared" si="17"/>
        <v>0</v>
      </c>
      <c r="L51" s="68">
        <f t="shared" si="17"/>
        <v>0</v>
      </c>
      <c r="M51" s="15">
        <f t="shared" si="17"/>
        <v>0</v>
      </c>
      <c r="N51" s="15">
        <f t="shared" si="17"/>
        <v>0</v>
      </c>
      <c r="O51" s="15">
        <f t="shared" si="17"/>
        <v>0</v>
      </c>
      <c r="P51" s="15">
        <f t="shared" si="17"/>
        <v>0</v>
      </c>
    </row>
    <row r="52" spans="1:16" s="1" customFormat="1" ht="31.5" customHeight="1" x14ac:dyDescent="0.25">
      <c r="A52" s="140"/>
      <c r="B52" s="118"/>
      <c r="C52" s="118"/>
      <c r="D52" s="23" t="s">
        <v>14</v>
      </c>
      <c r="E52" s="20">
        <f t="shared" si="14"/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67">
        <v>0</v>
      </c>
      <c r="L52" s="69">
        <v>0</v>
      </c>
      <c r="M52" s="18">
        <v>0</v>
      </c>
      <c r="N52" s="18">
        <v>0</v>
      </c>
      <c r="O52" s="18">
        <v>0</v>
      </c>
      <c r="P52" s="17">
        <v>0</v>
      </c>
    </row>
    <row r="53" spans="1:16" s="1" customFormat="1" ht="31.5" customHeight="1" x14ac:dyDescent="0.25">
      <c r="A53" s="140"/>
      <c r="B53" s="118"/>
      <c r="C53" s="118"/>
      <c r="D53" s="23" t="s">
        <v>15</v>
      </c>
      <c r="E53" s="20">
        <f t="shared" si="14"/>
        <v>460000</v>
      </c>
      <c r="F53" s="28">
        <v>460000</v>
      </c>
      <c r="G53" s="28">
        <v>0</v>
      </c>
      <c r="H53" s="28">
        <v>0</v>
      </c>
      <c r="I53" s="28">
        <v>0</v>
      </c>
      <c r="J53" s="28">
        <v>0</v>
      </c>
      <c r="K53" s="70">
        <v>0</v>
      </c>
      <c r="L53" s="70">
        <v>0</v>
      </c>
      <c r="M53" s="28">
        <v>0</v>
      </c>
      <c r="N53" s="28">
        <v>0</v>
      </c>
      <c r="O53" s="28">
        <v>0</v>
      </c>
      <c r="P53" s="29">
        <v>0</v>
      </c>
    </row>
    <row r="54" spans="1:16" s="1" customFormat="1" ht="31.5" customHeight="1" x14ac:dyDescent="0.25">
      <c r="A54" s="140"/>
      <c r="B54" s="118"/>
      <c r="C54" s="118"/>
      <c r="D54" s="23" t="s">
        <v>16</v>
      </c>
      <c r="E54" s="20">
        <f t="shared" si="14"/>
        <v>2040591.28</v>
      </c>
      <c r="F54" s="17">
        <v>389396.32</v>
      </c>
      <c r="G54" s="17">
        <v>261184.96</v>
      </c>
      <c r="H54" s="17">
        <v>210720</v>
      </c>
      <c r="I54" s="17">
        <f>1052210</f>
        <v>1052210</v>
      </c>
      <c r="J54" s="17">
        <v>127080</v>
      </c>
      <c r="K54" s="67">
        <v>0</v>
      </c>
      <c r="L54" s="70">
        <v>0</v>
      </c>
      <c r="M54" s="28">
        <v>0</v>
      </c>
      <c r="N54" s="28">
        <v>0</v>
      </c>
      <c r="O54" s="28">
        <v>0</v>
      </c>
      <c r="P54" s="30">
        <v>0</v>
      </c>
    </row>
    <row r="55" spans="1:16" s="1" customFormat="1" ht="31.5" customHeight="1" x14ac:dyDescent="0.25">
      <c r="A55" s="140"/>
      <c r="B55" s="119"/>
      <c r="C55" s="119"/>
      <c r="D55" s="23" t="s">
        <v>17</v>
      </c>
      <c r="E55" s="20">
        <f t="shared" si="14"/>
        <v>0</v>
      </c>
      <c r="F55" s="9">
        <f>G55+H55+I55+J55+K55+P55+Q54+R54+S54</f>
        <v>0</v>
      </c>
      <c r="G55" s="9">
        <v>0</v>
      </c>
      <c r="H55" s="9">
        <v>0</v>
      </c>
      <c r="I55" s="9">
        <v>0</v>
      </c>
      <c r="J55" s="9">
        <v>0</v>
      </c>
      <c r="K55" s="74">
        <v>0</v>
      </c>
      <c r="L55" s="67">
        <v>0</v>
      </c>
      <c r="M55" s="17">
        <v>0</v>
      </c>
      <c r="N55" s="17">
        <v>0</v>
      </c>
      <c r="O55" s="17">
        <v>0</v>
      </c>
      <c r="P55" s="9">
        <v>0</v>
      </c>
    </row>
    <row r="56" spans="1:16" s="1" customFormat="1" ht="31.5" customHeight="1" x14ac:dyDescent="0.25">
      <c r="A56" s="129"/>
      <c r="B56" s="132" t="s">
        <v>25</v>
      </c>
      <c r="C56" s="141"/>
      <c r="D56" s="6" t="s">
        <v>13</v>
      </c>
      <c r="E56" s="20">
        <f t="shared" si="14"/>
        <v>3541893.7800000003</v>
      </c>
      <c r="F56" s="31">
        <f t="shared" ref="F56:G56" si="18">F60+F59+F58+F57</f>
        <v>1035873.8200000001</v>
      </c>
      <c r="G56" s="31">
        <f t="shared" si="18"/>
        <v>533109.96</v>
      </c>
      <c r="H56" s="31">
        <f t="shared" ref="H56:P56" si="19">H60+H59+H58+H57</f>
        <v>395320</v>
      </c>
      <c r="I56" s="31">
        <f t="shared" si="19"/>
        <v>1238935</v>
      </c>
      <c r="J56" s="97">
        <f t="shared" si="19"/>
        <v>204205</v>
      </c>
      <c r="K56" s="71">
        <f t="shared" si="19"/>
        <v>67325</v>
      </c>
      <c r="L56" s="71">
        <f t="shared" si="19"/>
        <v>67125</v>
      </c>
      <c r="M56" s="31">
        <f t="shared" si="19"/>
        <v>0</v>
      </c>
      <c r="N56" s="31">
        <f t="shared" si="19"/>
        <v>0</v>
      </c>
      <c r="O56" s="31">
        <f t="shared" si="19"/>
        <v>0</v>
      </c>
      <c r="P56" s="31">
        <f t="shared" si="19"/>
        <v>0</v>
      </c>
    </row>
    <row r="57" spans="1:16" s="1" customFormat="1" ht="31.5" customHeight="1" x14ac:dyDescent="0.25">
      <c r="A57" s="130"/>
      <c r="B57" s="133"/>
      <c r="C57" s="136"/>
      <c r="D57" s="23" t="s">
        <v>14</v>
      </c>
      <c r="E57" s="20">
        <f t="shared" si="14"/>
        <v>0</v>
      </c>
      <c r="F57" s="5">
        <f t="shared" ref="F57:G60" si="20">F47+F52</f>
        <v>0</v>
      </c>
      <c r="G57" s="5">
        <f t="shared" si="20"/>
        <v>0</v>
      </c>
      <c r="H57" s="5">
        <f t="shared" ref="H57:P57" si="21">H47+H52</f>
        <v>0</v>
      </c>
      <c r="I57" s="5">
        <f t="shared" si="21"/>
        <v>0</v>
      </c>
      <c r="J57" s="98">
        <f t="shared" si="21"/>
        <v>0</v>
      </c>
      <c r="K57" s="72">
        <f t="shared" si="21"/>
        <v>0</v>
      </c>
      <c r="L57" s="72">
        <f t="shared" si="21"/>
        <v>0</v>
      </c>
      <c r="M57" s="5">
        <f t="shared" si="21"/>
        <v>0</v>
      </c>
      <c r="N57" s="5">
        <f t="shared" si="21"/>
        <v>0</v>
      </c>
      <c r="O57" s="5">
        <f t="shared" si="21"/>
        <v>0</v>
      </c>
      <c r="P57" s="5">
        <f t="shared" si="21"/>
        <v>0</v>
      </c>
    </row>
    <row r="58" spans="1:16" s="1" customFormat="1" ht="31.5" customHeight="1" x14ac:dyDescent="0.25">
      <c r="A58" s="130"/>
      <c r="B58" s="133"/>
      <c r="C58" s="136"/>
      <c r="D58" s="23" t="s">
        <v>15</v>
      </c>
      <c r="E58" s="20">
        <f t="shared" si="14"/>
        <v>994200</v>
      </c>
      <c r="F58" s="5">
        <f t="shared" si="20"/>
        <v>576700</v>
      </c>
      <c r="G58" s="5">
        <f>G48+G53</f>
        <v>149600</v>
      </c>
      <c r="H58" s="5">
        <f>H48+H53</f>
        <v>52500</v>
      </c>
      <c r="I58" s="5">
        <f t="shared" ref="H58:P60" si="22">I48+I53</f>
        <v>54200</v>
      </c>
      <c r="J58" s="98">
        <f t="shared" si="22"/>
        <v>53700</v>
      </c>
      <c r="K58" s="72">
        <f t="shared" si="22"/>
        <v>53800</v>
      </c>
      <c r="L58" s="72">
        <f t="shared" si="22"/>
        <v>53700</v>
      </c>
      <c r="M58" s="5">
        <f t="shared" si="22"/>
        <v>0</v>
      </c>
      <c r="N58" s="5">
        <f t="shared" si="22"/>
        <v>0</v>
      </c>
      <c r="O58" s="5">
        <f t="shared" si="22"/>
        <v>0</v>
      </c>
      <c r="P58" s="5">
        <f t="shared" si="22"/>
        <v>0</v>
      </c>
    </row>
    <row r="59" spans="1:16" s="1" customFormat="1" ht="31.5" customHeight="1" x14ac:dyDescent="0.25">
      <c r="A59" s="130"/>
      <c r="B59" s="133"/>
      <c r="C59" s="136"/>
      <c r="D59" s="23" t="s">
        <v>16</v>
      </c>
      <c r="E59" s="20">
        <f t="shared" si="14"/>
        <v>2547693.7800000003</v>
      </c>
      <c r="F59" s="5">
        <f t="shared" si="20"/>
        <v>459173.82</v>
      </c>
      <c r="G59" s="5">
        <f t="shared" si="20"/>
        <v>383509.95999999996</v>
      </c>
      <c r="H59" s="5">
        <f t="shared" si="22"/>
        <v>342820</v>
      </c>
      <c r="I59" s="5">
        <f t="shared" si="22"/>
        <v>1184735</v>
      </c>
      <c r="J59" s="98">
        <f t="shared" si="22"/>
        <v>150505</v>
      </c>
      <c r="K59" s="72">
        <f t="shared" si="22"/>
        <v>13525</v>
      </c>
      <c r="L59" s="72">
        <f t="shared" si="22"/>
        <v>13425</v>
      </c>
      <c r="M59" s="5">
        <f t="shared" si="22"/>
        <v>0</v>
      </c>
      <c r="N59" s="5">
        <f t="shared" si="22"/>
        <v>0</v>
      </c>
      <c r="O59" s="5">
        <f t="shared" si="22"/>
        <v>0</v>
      </c>
      <c r="P59" s="5">
        <f t="shared" si="22"/>
        <v>0</v>
      </c>
    </row>
    <row r="60" spans="1:16" s="1" customFormat="1" ht="31.5" customHeight="1" x14ac:dyDescent="0.25">
      <c r="A60" s="131"/>
      <c r="B60" s="134"/>
      <c r="C60" s="137"/>
      <c r="D60" s="23" t="s">
        <v>17</v>
      </c>
      <c r="E60" s="20">
        <f t="shared" si="14"/>
        <v>0</v>
      </c>
      <c r="F60" s="5">
        <f t="shared" si="20"/>
        <v>0</v>
      </c>
      <c r="G60" s="5">
        <f t="shared" si="20"/>
        <v>0</v>
      </c>
      <c r="H60" s="5">
        <f t="shared" si="22"/>
        <v>0</v>
      </c>
      <c r="I60" s="5">
        <f t="shared" si="22"/>
        <v>0</v>
      </c>
      <c r="J60" s="98">
        <f t="shared" si="22"/>
        <v>0</v>
      </c>
      <c r="K60" s="72">
        <f t="shared" si="22"/>
        <v>0</v>
      </c>
      <c r="L60" s="72">
        <f t="shared" si="22"/>
        <v>0</v>
      </c>
      <c r="M60" s="5">
        <f t="shared" si="22"/>
        <v>0</v>
      </c>
      <c r="N60" s="5">
        <f t="shared" si="22"/>
        <v>0</v>
      </c>
      <c r="O60" s="5">
        <f t="shared" si="22"/>
        <v>0</v>
      </c>
      <c r="P60" s="5">
        <f t="shared" si="22"/>
        <v>0</v>
      </c>
    </row>
    <row r="61" spans="1:16" ht="21" customHeight="1" x14ac:dyDescent="0.25">
      <c r="A61" s="142" t="s">
        <v>35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4"/>
    </row>
    <row r="62" spans="1:16" s="2" customFormat="1" ht="31.5" customHeight="1" x14ac:dyDescent="0.25">
      <c r="A62" s="104" t="s">
        <v>36</v>
      </c>
      <c r="B62" s="117" t="s">
        <v>73</v>
      </c>
      <c r="C62" s="117" t="s">
        <v>81</v>
      </c>
      <c r="D62" s="6" t="s">
        <v>13</v>
      </c>
      <c r="E62" s="20">
        <f t="shared" ref="E62:E86" si="23">F62+G62+H62+I62+J62+K62+L62+M62+N62+O62+P62</f>
        <v>36250</v>
      </c>
      <c r="F62" s="7">
        <f>SUM(F64:F65)</f>
        <v>0</v>
      </c>
      <c r="G62" s="7">
        <f>SUM(G64:G65)</f>
        <v>14600</v>
      </c>
      <c r="H62" s="7">
        <f>SUM(H64:H65)</f>
        <v>21650</v>
      </c>
      <c r="I62" s="7">
        <f t="shared" ref="I62:O62" si="24">SUM(I64:I65)</f>
        <v>0</v>
      </c>
      <c r="J62" s="7">
        <f t="shared" si="24"/>
        <v>0</v>
      </c>
      <c r="K62" s="73">
        <f t="shared" si="24"/>
        <v>0</v>
      </c>
      <c r="L62" s="73">
        <f t="shared" si="24"/>
        <v>0</v>
      </c>
      <c r="M62" s="7">
        <f t="shared" si="24"/>
        <v>0</v>
      </c>
      <c r="N62" s="7">
        <f t="shared" si="24"/>
        <v>0</v>
      </c>
      <c r="O62" s="7">
        <f t="shared" si="24"/>
        <v>0</v>
      </c>
      <c r="P62" s="12">
        <f>Q67+R67+S67+T67+U67+V67+W67+X67+Y67</f>
        <v>0</v>
      </c>
    </row>
    <row r="63" spans="1:16" s="2" customFormat="1" ht="31.5" customHeight="1" x14ac:dyDescent="0.25">
      <c r="A63" s="105"/>
      <c r="B63" s="118"/>
      <c r="C63" s="118"/>
      <c r="D63" s="23" t="s">
        <v>14</v>
      </c>
      <c r="E63" s="20">
        <f t="shared" si="23"/>
        <v>0</v>
      </c>
      <c r="F63" s="9">
        <v>0</v>
      </c>
      <c r="G63" s="14">
        <v>0</v>
      </c>
      <c r="H63" s="14">
        <v>0</v>
      </c>
      <c r="I63" s="9">
        <v>0</v>
      </c>
      <c r="J63" s="9">
        <v>0</v>
      </c>
      <c r="K63" s="74">
        <v>0</v>
      </c>
      <c r="L63" s="74">
        <v>0</v>
      </c>
      <c r="M63" s="9">
        <v>0</v>
      </c>
      <c r="N63" s="9">
        <v>0</v>
      </c>
      <c r="O63" s="9">
        <v>0</v>
      </c>
      <c r="P63" s="9">
        <v>0</v>
      </c>
    </row>
    <row r="64" spans="1:16" s="2" customFormat="1" ht="31.5" customHeight="1" x14ac:dyDescent="0.25">
      <c r="A64" s="105"/>
      <c r="B64" s="118"/>
      <c r="C64" s="118"/>
      <c r="D64" s="23" t="s">
        <v>15</v>
      </c>
      <c r="E64" s="20">
        <f t="shared" si="23"/>
        <v>0</v>
      </c>
      <c r="F64" s="11">
        <v>0</v>
      </c>
      <c r="G64" s="32">
        <v>0</v>
      </c>
      <c r="H64" s="32">
        <v>0</v>
      </c>
      <c r="I64" s="10">
        <v>0</v>
      </c>
      <c r="J64" s="10">
        <v>0</v>
      </c>
      <c r="K64" s="80">
        <v>0</v>
      </c>
      <c r="L64" s="74">
        <v>0</v>
      </c>
      <c r="M64" s="9">
        <v>0</v>
      </c>
      <c r="N64" s="9">
        <v>0</v>
      </c>
      <c r="O64" s="9">
        <v>0</v>
      </c>
      <c r="P64" s="10">
        <v>0</v>
      </c>
    </row>
    <row r="65" spans="1:16" s="2" customFormat="1" ht="31.5" customHeight="1" x14ac:dyDescent="0.25">
      <c r="A65" s="105"/>
      <c r="B65" s="118"/>
      <c r="C65" s="118"/>
      <c r="D65" s="23" t="s">
        <v>16</v>
      </c>
      <c r="E65" s="20">
        <f t="shared" si="23"/>
        <v>36250</v>
      </c>
      <c r="F65" s="9">
        <v>0</v>
      </c>
      <c r="G65" s="32">
        <v>14600</v>
      </c>
      <c r="H65" s="32">
        <v>21650</v>
      </c>
      <c r="I65" s="32">
        <v>0</v>
      </c>
      <c r="J65" s="10">
        <v>0</v>
      </c>
      <c r="K65" s="80">
        <v>0</v>
      </c>
      <c r="L65" s="74">
        <v>0</v>
      </c>
      <c r="M65" s="9">
        <v>0</v>
      </c>
      <c r="N65" s="9">
        <v>0</v>
      </c>
      <c r="O65" s="9">
        <v>0</v>
      </c>
      <c r="P65" s="10">
        <v>0</v>
      </c>
    </row>
    <row r="66" spans="1:16" s="2" customFormat="1" ht="31.5" customHeight="1" x14ac:dyDescent="0.25">
      <c r="A66" s="106"/>
      <c r="B66" s="119"/>
      <c r="C66" s="119"/>
      <c r="D66" s="23" t="s">
        <v>17</v>
      </c>
      <c r="E66" s="20">
        <f t="shared" si="23"/>
        <v>0</v>
      </c>
      <c r="F66" s="9">
        <v>0</v>
      </c>
      <c r="G66" s="14">
        <v>0</v>
      </c>
      <c r="H66" s="14">
        <v>0</v>
      </c>
      <c r="I66" s="9">
        <v>0</v>
      </c>
      <c r="J66" s="9">
        <v>0</v>
      </c>
      <c r="K66" s="74">
        <f>P66+Q65+R65+S65+T65+U65+V65+W65+X65</f>
        <v>0</v>
      </c>
      <c r="L66" s="74">
        <v>0</v>
      </c>
      <c r="M66" s="9">
        <v>0</v>
      </c>
      <c r="N66" s="9">
        <v>0</v>
      </c>
      <c r="O66" s="9">
        <v>0</v>
      </c>
      <c r="P66" s="9">
        <v>0</v>
      </c>
    </row>
    <row r="67" spans="1:16" s="2" customFormat="1" ht="23.45" customHeight="1" x14ac:dyDescent="0.25">
      <c r="A67" s="104" t="s">
        <v>37</v>
      </c>
      <c r="B67" s="117" t="s">
        <v>72</v>
      </c>
      <c r="C67" s="117" t="s">
        <v>82</v>
      </c>
      <c r="D67" s="6" t="s">
        <v>13</v>
      </c>
      <c r="E67" s="20">
        <f t="shared" si="2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75">
        <v>0</v>
      </c>
      <c r="L67" s="75">
        <v>0</v>
      </c>
      <c r="M67" s="8">
        <v>0</v>
      </c>
      <c r="N67" s="8">
        <v>0</v>
      </c>
      <c r="O67" s="8">
        <v>0</v>
      </c>
      <c r="P67" s="8">
        <v>0</v>
      </c>
    </row>
    <row r="68" spans="1:16" s="2" customFormat="1" ht="31.5" customHeight="1" x14ac:dyDescent="0.25">
      <c r="A68" s="105"/>
      <c r="B68" s="118"/>
      <c r="C68" s="118"/>
      <c r="D68" s="23" t="s">
        <v>14</v>
      </c>
      <c r="E68" s="20">
        <f t="shared" si="23"/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74">
        <v>0</v>
      </c>
      <c r="L68" s="74">
        <v>0</v>
      </c>
      <c r="M68" s="9">
        <v>0</v>
      </c>
      <c r="N68" s="9">
        <v>0</v>
      </c>
      <c r="O68" s="9">
        <v>0</v>
      </c>
      <c r="P68" s="9">
        <f>Q67+R67+S67+T67+U67+V67+W67+X67+Y67</f>
        <v>0</v>
      </c>
    </row>
    <row r="69" spans="1:16" s="2" customFormat="1" ht="31.5" customHeight="1" x14ac:dyDescent="0.25">
      <c r="A69" s="105"/>
      <c r="B69" s="118"/>
      <c r="C69" s="118"/>
      <c r="D69" s="23" t="s">
        <v>15</v>
      </c>
      <c r="E69" s="20">
        <f t="shared" si="23"/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74">
        <v>0</v>
      </c>
      <c r="L69" s="74">
        <v>0</v>
      </c>
      <c r="M69" s="9">
        <v>0</v>
      </c>
      <c r="N69" s="9">
        <v>0</v>
      </c>
      <c r="O69" s="9">
        <v>0</v>
      </c>
      <c r="P69" s="9">
        <f>Q68+R68+S68+T68+U68+V68+W68+X68+Y68</f>
        <v>0</v>
      </c>
    </row>
    <row r="70" spans="1:16" s="2" customFormat="1" ht="31.5" customHeight="1" x14ac:dyDescent="0.25">
      <c r="A70" s="105"/>
      <c r="B70" s="118"/>
      <c r="C70" s="118"/>
      <c r="D70" s="23" t="s">
        <v>16</v>
      </c>
      <c r="E70" s="20">
        <f t="shared" si="23"/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74">
        <v>0</v>
      </c>
      <c r="L70" s="74">
        <v>0</v>
      </c>
      <c r="M70" s="9">
        <v>0</v>
      </c>
      <c r="N70" s="9">
        <v>0</v>
      </c>
      <c r="O70" s="9">
        <v>0</v>
      </c>
      <c r="P70" s="9">
        <f>Q71+R71+S71+T71+U71+V71+W71+X71+Y71</f>
        <v>0</v>
      </c>
    </row>
    <row r="71" spans="1:16" s="2" customFormat="1" ht="37.15" customHeight="1" x14ac:dyDescent="0.25">
      <c r="A71" s="106"/>
      <c r="B71" s="119"/>
      <c r="C71" s="119"/>
      <c r="D71" s="23" t="s">
        <v>17</v>
      </c>
      <c r="E71" s="20">
        <f t="shared" si="23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74">
        <v>0</v>
      </c>
      <c r="L71" s="74">
        <v>0</v>
      </c>
      <c r="M71" s="9">
        <v>0</v>
      </c>
      <c r="N71" s="9">
        <v>0</v>
      </c>
      <c r="O71" s="9">
        <v>0</v>
      </c>
      <c r="P71" s="9">
        <f>Q70+R70+S70+T70+U70+V70+W70+X70+Y70</f>
        <v>0</v>
      </c>
    </row>
    <row r="72" spans="1:16" s="2" customFormat="1" ht="19.899999999999999" customHeight="1" x14ac:dyDescent="0.25">
      <c r="A72" s="104" t="s">
        <v>38</v>
      </c>
      <c r="B72" s="117" t="s">
        <v>71</v>
      </c>
      <c r="C72" s="117" t="s">
        <v>82</v>
      </c>
      <c r="D72" s="6" t="s">
        <v>13</v>
      </c>
      <c r="E72" s="20">
        <f t="shared" si="2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75">
        <v>0</v>
      </c>
      <c r="L72" s="75">
        <v>0</v>
      </c>
      <c r="M72" s="8">
        <v>0</v>
      </c>
      <c r="N72" s="8">
        <v>0</v>
      </c>
      <c r="O72" s="8">
        <v>0</v>
      </c>
      <c r="P72" s="8">
        <v>0</v>
      </c>
    </row>
    <row r="73" spans="1:16" s="2" customFormat="1" ht="31.5" customHeight="1" x14ac:dyDescent="0.25">
      <c r="A73" s="105"/>
      <c r="B73" s="118"/>
      <c r="C73" s="118"/>
      <c r="D73" s="23" t="s">
        <v>14</v>
      </c>
      <c r="E73" s="20">
        <f t="shared" si="23"/>
        <v>0</v>
      </c>
      <c r="F73" s="9">
        <f>G73+H73+I73+J73+K73+P73+Q72+R72+S72</f>
        <v>0</v>
      </c>
      <c r="G73" s="9">
        <f>H73+I73+J73+K73+P73+Q72+R72+S72+T72</f>
        <v>0</v>
      </c>
      <c r="H73" s="9">
        <f>I73+J73+K73+P73+Q72+R72+S72+T72+U72</f>
        <v>0</v>
      </c>
      <c r="I73" s="9">
        <f>J73+K73+P73+Q72+R72+S72+T72+U72+V72</f>
        <v>0</v>
      </c>
      <c r="J73" s="9">
        <f>K73+P73+Q72+R72+S72+T72+U72+V72+W72</f>
        <v>0</v>
      </c>
      <c r="K73" s="74">
        <f>P73+Q72+R72+S72+T72+U72+V72+W72+X72</f>
        <v>0</v>
      </c>
      <c r="L73" s="74">
        <v>0</v>
      </c>
      <c r="M73" s="9">
        <v>0</v>
      </c>
      <c r="N73" s="9">
        <v>0</v>
      </c>
      <c r="O73" s="9">
        <v>0</v>
      </c>
      <c r="P73" s="9">
        <f>Q72+R72+S72+T72+U72+V72+W72+X72+Y72</f>
        <v>0</v>
      </c>
    </row>
    <row r="74" spans="1:16" s="2" customFormat="1" ht="31.5" customHeight="1" x14ac:dyDescent="0.25">
      <c r="A74" s="105"/>
      <c r="B74" s="118"/>
      <c r="C74" s="118"/>
      <c r="D74" s="23" t="s">
        <v>15</v>
      </c>
      <c r="E74" s="20">
        <f t="shared" si="23"/>
        <v>0</v>
      </c>
      <c r="F74" s="9">
        <f>G74+H74+I74+J74+K74+P74+Q74+R74+S74</f>
        <v>0</v>
      </c>
      <c r="G74" s="9">
        <f>H74+I74+J74+K74+P74+Q74+R74+S74+T74</f>
        <v>0</v>
      </c>
      <c r="H74" s="9">
        <f>I74+J74+K74+P74+Q74+R74+S74+T74+U74</f>
        <v>0</v>
      </c>
      <c r="I74" s="9">
        <f>J74+K74+P74+Q74+R74+S74+T74+U74+V74</f>
        <v>0</v>
      </c>
      <c r="J74" s="9">
        <f>K74+P74+Q74+R74+S74+T74+U74+V74+W74</f>
        <v>0</v>
      </c>
      <c r="K74" s="74">
        <f>P74+Q74+R74+S74+T74+U74+V74+W74+X74</f>
        <v>0</v>
      </c>
      <c r="L74" s="74">
        <v>0</v>
      </c>
      <c r="M74" s="9">
        <v>0</v>
      </c>
      <c r="N74" s="9">
        <v>0</v>
      </c>
      <c r="O74" s="9">
        <v>0</v>
      </c>
      <c r="P74" s="9">
        <f>Q74+R74+S74+T74+U74+V74+W74+X74+Y74</f>
        <v>0</v>
      </c>
    </row>
    <row r="75" spans="1:16" s="2" customFormat="1" ht="31.5" customHeight="1" x14ac:dyDescent="0.25">
      <c r="A75" s="105"/>
      <c r="B75" s="118"/>
      <c r="C75" s="118"/>
      <c r="D75" s="23" t="s">
        <v>16</v>
      </c>
      <c r="E75" s="20">
        <f t="shared" si="23"/>
        <v>0</v>
      </c>
      <c r="F75" s="9">
        <f>G75+H75+I75+J75+K75+P75+Q75+R75+S75</f>
        <v>0</v>
      </c>
      <c r="G75" s="9">
        <f>H75+I75+J75+K75+P75+Q75+R75+S75+T75</f>
        <v>0</v>
      </c>
      <c r="H75" s="9">
        <f>I75+J75+K75+P75+Q75+R75+S75+T75+U75</f>
        <v>0</v>
      </c>
      <c r="I75" s="9">
        <f>J75+K75+P75+Q75+R75+S75+T75+U75+V75</f>
        <v>0</v>
      </c>
      <c r="J75" s="9">
        <f>K75+P75+Q75+R75+S75+T75+U75+V75+W75</f>
        <v>0</v>
      </c>
      <c r="K75" s="74">
        <f>P75+Q75+R75+S75+T75+U75+V75+W75+X75</f>
        <v>0</v>
      </c>
      <c r="L75" s="74">
        <v>0</v>
      </c>
      <c r="M75" s="9">
        <v>0</v>
      </c>
      <c r="N75" s="9">
        <v>0</v>
      </c>
      <c r="O75" s="9">
        <v>0</v>
      </c>
      <c r="P75" s="9">
        <f>Q75+R75+S75+T75+U75+V75+W75+X75+Y75</f>
        <v>0</v>
      </c>
    </row>
    <row r="76" spans="1:16" s="2" customFormat="1" ht="31.5" customHeight="1" x14ac:dyDescent="0.25">
      <c r="A76" s="106"/>
      <c r="B76" s="119"/>
      <c r="C76" s="119"/>
      <c r="D76" s="23" t="s">
        <v>17</v>
      </c>
      <c r="E76" s="20">
        <f t="shared" si="23"/>
        <v>0</v>
      </c>
      <c r="F76" s="9">
        <f>G76+H76+I76+J76+K76+P76+Q75+R75+S75</f>
        <v>0</v>
      </c>
      <c r="G76" s="9">
        <f>H76+I76+J76+K76+P76+Q75+R75+S75+T75</f>
        <v>0</v>
      </c>
      <c r="H76" s="9">
        <f>I76+J76+K76+P76+Q75+R75+S75+T75+U75</f>
        <v>0</v>
      </c>
      <c r="I76" s="9">
        <f>J76+K76+P76+Q75+R75+S75+T75+U75+V75</f>
        <v>0</v>
      </c>
      <c r="J76" s="9">
        <f>K76+P76+Q75+R75+S75+T75+U75+V75+W75</f>
        <v>0</v>
      </c>
      <c r="K76" s="74">
        <f>P76+Q75+R75+S75+T75+U75+V75+W75+X75</f>
        <v>0</v>
      </c>
      <c r="L76" s="74">
        <v>0</v>
      </c>
      <c r="M76" s="9">
        <v>0</v>
      </c>
      <c r="N76" s="9">
        <v>0</v>
      </c>
      <c r="O76" s="9">
        <v>0</v>
      </c>
      <c r="P76" s="9">
        <f>Q75+R75+S75+T75+U75+V75+W75+X75+Y75</f>
        <v>0</v>
      </c>
    </row>
    <row r="77" spans="1:16" s="2" customFormat="1" ht="31.5" customHeight="1" x14ac:dyDescent="0.25">
      <c r="A77" s="104" t="s">
        <v>39</v>
      </c>
      <c r="B77" s="117" t="s">
        <v>75</v>
      </c>
      <c r="C77" s="117" t="s">
        <v>82</v>
      </c>
      <c r="D77" s="6" t="s">
        <v>13</v>
      </c>
      <c r="E77" s="20">
        <f t="shared" si="23"/>
        <v>0</v>
      </c>
      <c r="F77" s="8">
        <v>0</v>
      </c>
      <c r="G77" s="15">
        <v>0</v>
      </c>
      <c r="H77" s="15">
        <v>0</v>
      </c>
      <c r="I77" s="15">
        <v>0</v>
      </c>
      <c r="J77" s="15">
        <v>0</v>
      </c>
      <c r="K77" s="68">
        <v>0</v>
      </c>
      <c r="L77" s="75">
        <v>0</v>
      </c>
      <c r="M77" s="8">
        <v>0</v>
      </c>
      <c r="N77" s="8">
        <v>0</v>
      </c>
      <c r="O77" s="8">
        <v>0</v>
      </c>
      <c r="P77" s="8">
        <v>0</v>
      </c>
    </row>
    <row r="78" spans="1:16" s="2" customFormat="1" ht="31.5" customHeight="1" x14ac:dyDescent="0.25">
      <c r="A78" s="105"/>
      <c r="B78" s="118"/>
      <c r="C78" s="118"/>
      <c r="D78" s="23" t="s">
        <v>14</v>
      </c>
      <c r="E78" s="20">
        <f t="shared" si="23"/>
        <v>0</v>
      </c>
      <c r="F78" s="9">
        <f>G78+H78+I78+J78+K78+P78+Q77+R77+S77</f>
        <v>0</v>
      </c>
      <c r="G78" s="17">
        <f>H78+I78+J78+K78+P78+Q77+R77+S77+T77</f>
        <v>0</v>
      </c>
      <c r="H78" s="17">
        <f>I78+J78+K78+P78+Q77+R77+S77+T77+U77</f>
        <v>0</v>
      </c>
      <c r="I78" s="17">
        <f>J78+K78+P78+Q77+R77+S77+T77+U77+V77</f>
        <v>0</v>
      </c>
      <c r="J78" s="17">
        <f>K78+P78+Q77+R77+S77+T77+U77+V77+W77</f>
        <v>0</v>
      </c>
      <c r="K78" s="67">
        <f>P78+Q77+R77+S77+T77+U77+V77+W77+X77</f>
        <v>0</v>
      </c>
      <c r="L78" s="74">
        <v>0</v>
      </c>
      <c r="M78" s="9">
        <v>0</v>
      </c>
      <c r="N78" s="9">
        <v>0</v>
      </c>
      <c r="O78" s="9">
        <v>0</v>
      </c>
      <c r="P78" s="9">
        <v>0</v>
      </c>
    </row>
    <row r="79" spans="1:16" s="2" customFormat="1" ht="51.75" customHeight="1" x14ac:dyDescent="0.25">
      <c r="A79" s="105"/>
      <c r="B79" s="118"/>
      <c r="C79" s="118"/>
      <c r="D79" s="23" t="s">
        <v>15</v>
      </c>
      <c r="E79" s="20">
        <f t="shared" si="23"/>
        <v>0</v>
      </c>
      <c r="F79" s="9">
        <f>G79+H79+I79+J79+K79+P79+Q78+R78+S78</f>
        <v>0</v>
      </c>
      <c r="G79" s="17">
        <f>H79+I79+J79+K79+P79+Q78+R78+S78+T78</f>
        <v>0</v>
      </c>
      <c r="H79" s="17">
        <f>I79+J79+K79+P79+Q78+R78+S78+T78+U78</f>
        <v>0</v>
      </c>
      <c r="I79" s="17">
        <f>J79+K79+P79+Q78+R78+S78+T78+U78+V78</f>
        <v>0</v>
      </c>
      <c r="J79" s="17">
        <f>K79+P79+Q78+R78+S78+T78+U78+V78+W78</f>
        <v>0</v>
      </c>
      <c r="K79" s="67">
        <f>P79+Q78+R78+S78+T78+U78+V78+W78+X78</f>
        <v>0</v>
      </c>
      <c r="L79" s="74">
        <v>0</v>
      </c>
      <c r="M79" s="9">
        <v>0</v>
      </c>
      <c r="N79" s="9">
        <v>0</v>
      </c>
      <c r="O79" s="9">
        <v>0</v>
      </c>
      <c r="P79" s="9">
        <v>0</v>
      </c>
    </row>
    <row r="80" spans="1:16" s="2" customFormat="1" ht="31.5" customHeight="1" x14ac:dyDescent="0.25">
      <c r="A80" s="105"/>
      <c r="B80" s="118"/>
      <c r="C80" s="118"/>
      <c r="D80" s="23" t="s">
        <v>16</v>
      </c>
      <c r="E80" s="20">
        <f t="shared" si="23"/>
        <v>0</v>
      </c>
      <c r="F80" s="9">
        <f>G80+H80+I80+J80+K80+P80+Q80+R80+S80</f>
        <v>0</v>
      </c>
      <c r="G80" s="17">
        <f>H80+I80+J80+K80+P80+Q80+R80+S80+T80</f>
        <v>0</v>
      </c>
      <c r="H80" s="17">
        <f>I80+J80+K80+P80+Q80+R80+S80+T80+U80</f>
        <v>0</v>
      </c>
      <c r="I80" s="17">
        <f>J80+K80+P80+Q80+R80+S80+T80+U80+V80</f>
        <v>0</v>
      </c>
      <c r="J80" s="17">
        <f>K80+P80+Q80+R80+S80+T80+U80+V80+W80</f>
        <v>0</v>
      </c>
      <c r="K80" s="67">
        <f>P80+Q80+R80+S80+T80+U80+V80+W80+X80</f>
        <v>0</v>
      </c>
      <c r="L80" s="74">
        <v>0</v>
      </c>
      <c r="M80" s="9">
        <v>0</v>
      </c>
      <c r="N80" s="9">
        <v>0</v>
      </c>
      <c r="O80" s="9">
        <v>0</v>
      </c>
      <c r="P80" s="9">
        <v>0</v>
      </c>
    </row>
    <row r="81" spans="1:16" s="2" customFormat="1" ht="40.9" customHeight="1" x14ac:dyDescent="0.25">
      <c r="A81" s="106"/>
      <c r="B81" s="119"/>
      <c r="C81" s="119"/>
      <c r="D81" s="23" t="s">
        <v>17</v>
      </c>
      <c r="E81" s="20">
        <f t="shared" si="23"/>
        <v>0</v>
      </c>
      <c r="F81" s="46">
        <v>0</v>
      </c>
      <c r="G81" s="19">
        <v>0</v>
      </c>
      <c r="H81" s="19">
        <v>0</v>
      </c>
      <c r="I81" s="19">
        <v>0</v>
      </c>
      <c r="J81" s="19">
        <v>0</v>
      </c>
      <c r="K81" s="77">
        <v>0</v>
      </c>
      <c r="L81" s="74">
        <v>0</v>
      </c>
      <c r="M81" s="9">
        <v>0</v>
      </c>
      <c r="N81" s="9">
        <v>0</v>
      </c>
      <c r="O81" s="9">
        <v>0</v>
      </c>
      <c r="P81" s="9">
        <v>0</v>
      </c>
    </row>
    <row r="82" spans="1:16" s="2" customFormat="1" ht="23.45" customHeight="1" x14ac:dyDescent="0.25">
      <c r="A82" s="104" t="s">
        <v>40</v>
      </c>
      <c r="B82" s="117" t="s">
        <v>74</v>
      </c>
      <c r="C82" s="117" t="s">
        <v>78</v>
      </c>
      <c r="D82" s="6" t="s">
        <v>13</v>
      </c>
      <c r="E82" s="20">
        <f t="shared" si="23"/>
        <v>271949.92</v>
      </c>
      <c r="F82" s="8">
        <f>SUM(F83:F86)</f>
        <v>160116</v>
      </c>
      <c r="G82" s="15">
        <f>SUM(G83:G86)</f>
        <v>74524.23</v>
      </c>
      <c r="H82" s="15">
        <f>SUM(H83:H86)</f>
        <v>37309.69</v>
      </c>
      <c r="I82" s="15">
        <f>SUM(I83:I86)</f>
        <v>0</v>
      </c>
      <c r="J82" s="15">
        <f t="shared" ref="J82:P82" si="25">SUM(J83:J86)</f>
        <v>0</v>
      </c>
      <c r="K82" s="68">
        <f t="shared" si="25"/>
        <v>0</v>
      </c>
      <c r="L82" s="68">
        <f t="shared" si="25"/>
        <v>0</v>
      </c>
      <c r="M82" s="15">
        <f t="shared" si="25"/>
        <v>0</v>
      </c>
      <c r="N82" s="15">
        <f t="shared" si="25"/>
        <v>0</v>
      </c>
      <c r="O82" s="15">
        <f t="shared" si="25"/>
        <v>0</v>
      </c>
      <c r="P82" s="15">
        <f t="shared" si="25"/>
        <v>0</v>
      </c>
    </row>
    <row r="83" spans="1:16" s="2" customFormat="1" ht="31.5" customHeight="1" x14ac:dyDescent="0.25">
      <c r="A83" s="105"/>
      <c r="B83" s="118"/>
      <c r="C83" s="118"/>
      <c r="D83" s="23" t="s">
        <v>14</v>
      </c>
      <c r="E83" s="20">
        <f t="shared" si="23"/>
        <v>0</v>
      </c>
      <c r="F83" s="9">
        <f>G83+H83+I83+J83+K83+P83+Q82+R82+S82</f>
        <v>0</v>
      </c>
      <c r="G83" s="17">
        <v>0</v>
      </c>
      <c r="H83" s="17">
        <v>0</v>
      </c>
      <c r="I83" s="17">
        <v>0</v>
      </c>
      <c r="J83" s="17">
        <v>0</v>
      </c>
      <c r="K83" s="67">
        <v>0</v>
      </c>
      <c r="L83" s="67">
        <v>0</v>
      </c>
      <c r="M83" s="17">
        <v>0</v>
      </c>
      <c r="N83" s="17">
        <v>0</v>
      </c>
      <c r="O83" s="17">
        <v>0</v>
      </c>
      <c r="P83" s="17">
        <v>0</v>
      </c>
    </row>
    <row r="84" spans="1:16" s="2" customFormat="1" ht="53.25" customHeight="1" x14ac:dyDescent="0.25">
      <c r="A84" s="105"/>
      <c r="B84" s="118"/>
      <c r="C84" s="118"/>
      <c r="D84" s="23" t="s">
        <v>15</v>
      </c>
      <c r="E84" s="20">
        <f t="shared" si="23"/>
        <v>0</v>
      </c>
      <c r="F84" s="9">
        <v>0</v>
      </c>
      <c r="G84" s="17">
        <v>0</v>
      </c>
      <c r="H84" s="17">
        <v>0</v>
      </c>
      <c r="I84" s="17">
        <v>0</v>
      </c>
      <c r="J84" s="17">
        <v>0</v>
      </c>
      <c r="K84" s="67">
        <v>0</v>
      </c>
      <c r="L84" s="67">
        <v>0</v>
      </c>
      <c r="M84" s="17">
        <v>0</v>
      </c>
      <c r="N84" s="17">
        <v>0</v>
      </c>
      <c r="O84" s="17">
        <v>0</v>
      </c>
      <c r="P84" s="17">
        <v>0</v>
      </c>
    </row>
    <row r="85" spans="1:16" s="2" customFormat="1" ht="23.45" customHeight="1" x14ac:dyDescent="0.25">
      <c r="A85" s="105"/>
      <c r="B85" s="118"/>
      <c r="C85" s="118"/>
      <c r="D85" s="23" t="s">
        <v>16</v>
      </c>
      <c r="E85" s="20">
        <f t="shared" si="23"/>
        <v>271949.92</v>
      </c>
      <c r="F85" s="9">
        <v>160116</v>
      </c>
      <c r="G85" s="17">
        <v>74524.23</v>
      </c>
      <c r="H85" s="17">
        <v>37309.69</v>
      </c>
      <c r="I85" s="17">
        <v>0</v>
      </c>
      <c r="J85" s="17">
        <v>0</v>
      </c>
      <c r="K85" s="67">
        <v>0</v>
      </c>
      <c r="L85" s="67">
        <v>0</v>
      </c>
      <c r="M85" s="17">
        <v>0</v>
      </c>
      <c r="N85" s="17">
        <v>0</v>
      </c>
      <c r="O85" s="17">
        <v>0</v>
      </c>
      <c r="P85" s="17">
        <v>0</v>
      </c>
    </row>
    <row r="86" spans="1:16" s="2" customFormat="1" ht="31.5" customHeight="1" x14ac:dyDescent="0.25">
      <c r="A86" s="106"/>
      <c r="B86" s="119"/>
      <c r="C86" s="119"/>
      <c r="D86" s="23" t="s">
        <v>17</v>
      </c>
      <c r="E86" s="20">
        <f t="shared" si="23"/>
        <v>0</v>
      </c>
      <c r="F86" s="9">
        <v>0</v>
      </c>
      <c r="G86" s="17">
        <v>0</v>
      </c>
      <c r="H86" s="17">
        <v>0</v>
      </c>
      <c r="I86" s="17">
        <v>0</v>
      </c>
      <c r="J86" s="17">
        <v>0</v>
      </c>
      <c r="K86" s="67">
        <v>0</v>
      </c>
      <c r="L86" s="67">
        <v>0</v>
      </c>
      <c r="M86" s="17">
        <v>0</v>
      </c>
      <c r="N86" s="17">
        <v>0</v>
      </c>
      <c r="O86" s="17">
        <v>0</v>
      </c>
      <c r="P86" s="17">
        <v>0</v>
      </c>
    </row>
    <row r="87" spans="1:16" s="1" customFormat="1" ht="27.75" customHeight="1" x14ac:dyDescent="0.25">
      <c r="A87" s="129"/>
      <c r="B87" s="132" t="s">
        <v>41</v>
      </c>
      <c r="C87" s="135"/>
      <c r="D87" s="6" t="s">
        <v>13</v>
      </c>
      <c r="E87" s="7">
        <f>+F87+G87+H87+I87+J87+K87+P87</f>
        <v>308199.92</v>
      </c>
      <c r="F87" s="25">
        <f t="shared" ref="F87:G87" si="26">(F90+F89)</f>
        <v>160116</v>
      </c>
      <c r="G87" s="25">
        <f t="shared" si="26"/>
        <v>89124.23</v>
      </c>
      <c r="H87" s="25">
        <f t="shared" ref="H87:O87" si="27">(H90+H89)</f>
        <v>58959.69</v>
      </c>
      <c r="I87" s="25">
        <f t="shared" si="27"/>
        <v>0</v>
      </c>
      <c r="J87" s="25">
        <f t="shared" si="27"/>
        <v>0</v>
      </c>
      <c r="K87" s="76">
        <f t="shared" si="27"/>
        <v>0</v>
      </c>
      <c r="L87" s="76">
        <f t="shared" si="27"/>
        <v>0</v>
      </c>
      <c r="M87" s="25">
        <f t="shared" si="27"/>
        <v>0</v>
      </c>
      <c r="N87" s="25">
        <f t="shared" si="27"/>
        <v>0</v>
      </c>
      <c r="O87" s="25">
        <f t="shared" si="27"/>
        <v>0</v>
      </c>
      <c r="P87" s="16">
        <f>Q91+R91+S91+T91+U91+V91+W91+X91+Y91</f>
        <v>0</v>
      </c>
    </row>
    <row r="88" spans="1:16" s="1" customFormat="1" ht="31.5" customHeight="1" x14ac:dyDescent="0.25">
      <c r="A88" s="130"/>
      <c r="B88" s="133"/>
      <c r="C88" s="136"/>
      <c r="D88" s="23" t="s">
        <v>14</v>
      </c>
      <c r="E88" s="7">
        <f>+F88+G88+H88+I88+J88+K88+P88</f>
        <v>0</v>
      </c>
      <c r="F88" s="30">
        <v>0</v>
      </c>
      <c r="G88" s="10">
        <v>0</v>
      </c>
      <c r="H88" s="10">
        <v>0</v>
      </c>
      <c r="I88" s="19">
        <v>0</v>
      </c>
      <c r="J88" s="19">
        <v>0</v>
      </c>
      <c r="K88" s="77">
        <v>0</v>
      </c>
      <c r="L88" s="77">
        <v>0</v>
      </c>
      <c r="M88" s="19">
        <v>0</v>
      </c>
      <c r="N88" s="19">
        <v>0</v>
      </c>
      <c r="O88" s="19">
        <v>0</v>
      </c>
      <c r="P88" s="19">
        <v>0</v>
      </c>
    </row>
    <row r="89" spans="1:16" s="1" customFormat="1" ht="31.5" customHeight="1" x14ac:dyDescent="0.25">
      <c r="A89" s="130"/>
      <c r="B89" s="133"/>
      <c r="C89" s="136"/>
      <c r="D89" s="23" t="s">
        <v>15</v>
      </c>
      <c r="E89" s="7">
        <f>+F89+G89+H89+I89+J89+K89+P89</f>
        <v>0</v>
      </c>
      <c r="F89" s="27">
        <f t="shared" ref="F89:G89" si="28">F64+F69+F74+F79</f>
        <v>0</v>
      </c>
      <c r="G89" s="33">
        <f t="shared" si="28"/>
        <v>0</v>
      </c>
      <c r="H89" s="33">
        <f t="shared" ref="H89:P90" si="29">H64+H69+H74+H79</f>
        <v>0</v>
      </c>
      <c r="I89" s="27">
        <f t="shared" si="29"/>
        <v>0</v>
      </c>
      <c r="J89" s="27">
        <f t="shared" si="29"/>
        <v>0</v>
      </c>
      <c r="K89" s="78">
        <f t="shared" si="29"/>
        <v>0</v>
      </c>
      <c r="L89" s="78">
        <f t="shared" si="29"/>
        <v>0</v>
      </c>
      <c r="M89" s="27">
        <f t="shared" si="29"/>
        <v>0</v>
      </c>
      <c r="N89" s="27">
        <f t="shared" si="29"/>
        <v>0</v>
      </c>
      <c r="O89" s="27">
        <f t="shared" si="29"/>
        <v>0</v>
      </c>
      <c r="P89" s="27">
        <f t="shared" si="29"/>
        <v>0</v>
      </c>
    </row>
    <row r="90" spans="1:16" s="1" customFormat="1" ht="31.5" customHeight="1" x14ac:dyDescent="0.25">
      <c r="A90" s="130"/>
      <c r="B90" s="133"/>
      <c r="C90" s="136"/>
      <c r="D90" s="23" t="s">
        <v>16</v>
      </c>
      <c r="E90" s="7">
        <f>+F90+G90+H90+I90+J90+K90+P90</f>
        <v>308199.92</v>
      </c>
      <c r="F90" s="27">
        <f>F65+F70+F75+F80+F85</f>
        <v>160116</v>
      </c>
      <c r="G90" s="27">
        <f>G65+G70+G75+G80+G85</f>
        <v>89124.23</v>
      </c>
      <c r="H90" s="27">
        <f>H65+H70+H75+H80+H85</f>
        <v>58959.69</v>
      </c>
      <c r="I90" s="27">
        <f>I65+I70+I75+I80+I85</f>
        <v>0</v>
      </c>
      <c r="J90" s="27">
        <f>J65+J70+J75+J80</f>
        <v>0</v>
      </c>
      <c r="K90" s="78">
        <f>K65+K70+K75+K80</f>
        <v>0</v>
      </c>
      <c r="L90" s="78">
        <f t="shared" si="29"/>
        <v>0</v>
      </c>
      <c r="M90" s="27">
        <f t="shared" si="29"/>
        <v>0</v>
      </c>
      <c r="N90" s="27">
        <f t="shared" si="29"/>
        <v>0</v>
      </c>
      <c r="O90" s="27">
        <f t="shared" si="29"/>
        <v>0</v>
      </c>
      <c r="P90" s="27">
        <f>P65+P70+P75+P80</f>
        <v>0</v>
      </c>
    </row>
    <row r="91" spans="1:16" s="1" customFormat="1" ht="31.5" customHeight="1" x14ac:dyDescent="0.25">
      <c r="A91" s="131"/>
      <c r="B91" s="134"/>
      <c r="C91" s="137"/>
      <c r="D91" s="23" t="s">
        <v>17</v>
      </c>
      <c r="E91" s="7">
        <f>+F91+G91+H91+I91+J91+K91+P91</f>
        <v>0</v>
      </c>
      <c r="F91" s="46">
        <v>0</v>
      </c>
      <c r="G91" s="10">
        <v>0</v>
      </c>
      <c r="H91" s="10">
        <v>0</v>
      </c>
      <c r="I91" s="19">
        <v>0</v>
      </c>
      <c r="J91" s="19">
        <v>0</v>
      </c>
      <c r="K91" s="77">
        <v>0</v>
      </c>
      <c r="L91" s="77">
        <v>0</v>
      </c>
      <c r="M91" s="19">
        <v>0</v>
      </c>
      <c r="N91" s="19">
        <v>0</v>
      </c>
      <c r="O91" s="19">
        <v>0</v>
      </c>
      <c r="P91" s="19">
        <v>0</v>
      </c>
    </row>
    <row r="92" spans="1:16" ht="21" customHeight="1" x14ac:dyDescent="0.25">
      <c r="A92" s="142" t="s">
        <v>49</v>
      </c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4"/>
    </row>
    <row r="93" spans="1:16" s="2" customFormat="1" ht="31.5" customHeight="1" x14ac:dyDescent="0.25">
      <c r="A93" s="104" t="s">
        <v>50</v>
      </c>
      <c r="B93" s="117" t="s">
        <v>55</v>
      </c>
      <c r="C93" s="117" t="s">
        <v>88</v>
      </c>
      <c r="D93" s="6" t="s">
        <v>13</v>
      </c>
      <c r="E93" s="20">
        <f t="shared" ref="E93:E107" si="30">F93+G93+H93+I93+J93+K93+L93+M93+N93+O93+P93</f>
        <v>1440000</v>
      </c>
      <c r="F93" s="7">
        <f>SUM(F95:F96)</f>
        <v>0</v>
      </c>
      <c r="G93" s="7">
        <f t="shared" ref="G93" si="31">G95+G96</f>
        <v>1440000</v>
      </c>
      <c r="H93" s="7">
        <f t="shared" ref="H93:P93" si="32">H95+H96</f>
        <v>0</v>
      </c>
      <c r="I93" s="13">
        <f t="shared" si="32"/>
        <v>0</v>
      </c>
      <c r="J93" s="13">
        <f t="shared" si="32"/>
        <v>0</v>
      </c>
      <c r="K93" s="79">
        <f t="shared" si="32"/>
        <v>0</v>
      </c>
      <c r="L93" s="79">
        <f t="shared" si="32"/>
        <v>0</v>
      </c>
      <c r="M93" s="13">
        <f t="shared" si="32"/>
        <v>0</v>
      </c>
      <c r="N93" s="13">
        <f t="shared" si="32"/>
        <v>0</v>
      </c>
      <c r="O93" s="13">
        <f t="shared" si="32"/>
        <v>0</v>
      </c>
      <c r="P93" s="13">
        <f t="shared" si="32"/>
        <v>0</v>
      </c>
    </row>
    <row r="94" spans="1:16" s="2" customFormat="1" ht="31.5" customHeight="1" x14ac:dyDescent="0.25">
      <c r="A94" s="105"/>
      <c r="B94" s="118"/>
      <c r="C94" s="118"/>
      <c r="D94" s="23" t="s">
        <v>14</v>
      </c>
      <c r="E94" s="20">
        <f t="shared" si="30"/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74">
        <v>0</v>
      </c>
      <c r="L94" s="74">
        <v>0</v>
      </c>
      <c r="M94" s="9">
        <v>0</v>
      </c>
      <c r="N94" s="9">
        <v>0</v>
      </c>
      <c r="O94" s="9">
        <v>0</v>
      </c>
      <c r="P94" s="9">
        <f>Q93+R93+S93+T93+U93+V93+W93+X93+Y93</f>
        <v>0</v>
      </c>
    </row>
    <row r="95" spans="1:16" s="2" customFormat="1" ht="31.5" customHeight="1" x14ac:dyDescent="0.25">
      <c r="A95" s="105"/>
      <c r="B95" s="118"/>
      <c r="C95" s="118"/>
      <c r="D95" s="23" t="s">
        <v>15</v>
      </c>
      <c r="E95" s="20">
        <f t="shared" si="30"/>
        <v>1440000</v>
      </c>
      <c r="F95" s="32">
        <v>0</v>
      </c>
      <c r="G95" s="11">
        <v>1440000</v>
      </c>
      <c r="H95" s="11">
        <v>0</v>
      </c>
      <c r="I95" s="10">
        <v>0</v>
      </c>
      <c r="J95" s="10">
        <v>0</v>
      </c>
      <c r="K95" s="80">
        <v>0</v>
      </c>
      <c r="L95" s="80">
        <v>0</v>
      </c>
      <c r="M95" s="10">
        <v>0</v>
      </c>
      <c r="N95" s="10">
        <v>0</v>
      </c>
      <c r="O95" s="10">
        <v>0</v>
      </c>
      <c r="P95" s="10">
        <f t="shared" ref="P95" si="33">Q95+R95+S95+T95+U95+V95+W95+X95+Y95</f>
        <v>0</v>
      </c>
    </row>
    <row r="96" spans="1:16" s="2" customFormat="1" ht="31.5" customHeight="1" x14ac:dyDescent="0.25">
      <c r="A96" s="105"/>
      <c r="B96" s="118"/>
      <c r="C96" s="118"/>
      <c r="D96" s="23" t="s">
        <v>16</v>
      </c>
      <c r="E96" s="20">
        <f t="shared" si="30"/>
        <v>0</v>
      </c>
      <c r="F96" s="14">
        <v>0</v>
      </c>
      <c r="G96" s="11">
        <v>0</v>
      </c>
      <c r="H96" s="11">
        <v>0</v>
      </c>
      <c r="I96" s="10">
        <v>0</v>
      </c>
      <c r="J96" s="10">
        <v>0</v>
      </c>
      <c r="K96" s="80">
        <v>0</v>
      </c>
      <c r="L96" s="80">
        <v>0</v>
      </c>
      <c r="M96" s="10">
        <v>0</v>
      </c>
      <c r="N96" s="10">
        <v>0</v>
      </c>
      <c r="O96" s="10">
        <v>0</v>
      </c>
      <c r="P96" s="10">
        <v>0</v>
      </c>
    </row>
    <row r="97" spans="1:16" s="2" customFormat="1" ht="31.5" customHeight="1" x14ac:dyDescent="0.25">
      <c r="A97" s="106"/>
      <c r="B97" s="119"/>
      <c r="C97" s="119"/>
      <c r="D97" s="23" t="s">
        <v>17</v>
      </c>
      <c r="E97" s="20">
        <f t="shared" si="30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74">
        <v>0</v>
      </c>
      <c r="L97" s="74">
        <v>0</v>
      </c>
      <c r="M97" s="9">
        <v>0</v>
      </c>
      <c r="N97" s="9">
        <v>0</v>
      </c>
      <c r="O97" s="9">
        <v>0</v>
      </c>
      <c r="P97" s="9">
        <f>Q96+R96+S96+T96+U96+V96+W96+X96+Y96</f>
        <v>0</v>
      </c>
    </row>
    <row r="98" spans="1:16" s="2" customFormat="1" ht="31.5" customHeight="1" x14ac:dyDescent="0.25">
      <c r="A98" s="104" t="s">
        <v>51</v>
      </c>
      <c r="B98" s="117" t="s">
        <v>54</v>
      </c>
      <c r="C98" s="117" t="s">
        <v>87</v>
      </c>
      <c r="D98" s="6" t="s">
        <v>13</v>
      </c>
      <c r="E98" s="20">
        <f t="shared" si="30"/>
        <v>1731002.54</v>
      </c>
      <c r="F98" s="7">
        <f>SUM(F100:F101)</f>
        <v>60000</v>
      </c>
      <c r="G98" s="7">
        <f t="shared" ref="G98" si="34">G100+G101</f>
        <v>219002.54</v>
      </c>
      <c r="H98" s="7">
        <f t="shared" ref="H98:P98" si="35">H100+H101</f>
        <v>1452000</v>
      </c>
      <c r="I98" s="13">
        <f t="shared" si="35"/>
        <v>0</v>
      </c>
      <c r="J98" s="13">
        <f t="shared" si="35"/>
        <v>0</v>
      </c>
      <c r="K98" s="79">
        <f t="shared" si="35"/>
        <v>0</v>
      </c>
      <c r="L98" s="79">
        <f t="shared" si="35"/>
        <v>0</v>
      </c>
      <c r="M98" s="13">
        <f t="shared" si="35"/>
        <v>0</v>
      </c>
      <c r="N98" s="13">
        <f t="shared" si="35"/>
        <v>0</v>
      </c>
      <c r="O98" s="13">
        <f t="shared" si="35"/>
        <v>0</v>
      </c>
      <c r="P98" s="13">
        <f t="shared" si="35"/>
        <v>0</v>
      </c>
    </row>
    <row r="99" spans="1:16" s="2" customFormat="1" ht="31.5" customHeight="1" x14ac:dyDescent="0.25">
      <c r="A99" s="105"/>
      <c r="B99" s="118"/>
      <c r="C99" s="118"/>
      <c r="D99" s="23" t="s">
        <v>14</v>
      </c>
      <c r="E99" s="20">
        <f t="shared" si="30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74">
        <v>0</v>
      </c>
      <c r="L99" s="74">
        <v>0</v>
      </c>
      <c r="M99" s="9">
        <v>0</v>
      </c>
      <c r="N99" s="9">
        <v>0</v>
      </c>
      <c r="O99" s="9">
        <v>0</v>
      </c>
      <c r="P99" s="9">
        <f>Q98+R98+S98+T98+U98+V98+W98+X98+Y98</f>
        <v>0</v>
      </c>
    </row>
    <row r="100" spans="1:16" s="2" customFormat="1" ht="31.5" customHeight="1" x14ac:dyDescent="0.25">
      <c r="A100" s="105"/>
      <c r="B100" s="118"/>
      <c r="C100" s="118"/>
      <c r="D100" s="23" t="s">
        <v>15</v>
      </c>
      <c r="E100" s="20">
        <f t="shared" si="30"/>
        <v>1440000</v>
      </c>
      <c r="F100" s="32">
        <v>0</v>
      </c>
      <c r="G100" s="11">
        <v>0</v>
      </c>
      <c r="H100" s="11">
        <v>1440000</v>
      </c>
      <c r="I100" s="10">
        <v>0</v>
      </c>
      <c r="J100" s="10">
        <v>0</v>
      </c>
      <c r="K100" s="80">
        <v>0</v>
      </c>
      <c r="L100" s="80">
        <v>0</v>
      </c>
      <c r="M100" s="10">
        <v>0</v>
      </c>
      <c r="N100" s="10">
        <v>0</v>
      </c>
      <c r="O100" s="10">
        <v>0</v>
      </c>
      <c r="P100" s="10">
        <v>0</v>
      </c>
    </row>
    <row r="101" spans="1:16" s="2" customFormat="1" ht="31.5" customHeight="1" x14ac:dyDescent="0.25">
      <c r="A101" s="105"/>
      <c r="B101" s="118"/>
      <c r="C101" s="118"/>
      <c r="D101" s="23" t="s">
        <v>16</v>
      </c>
      <c r="E101" s="20">
        <f t="shared" si="30"/>
        <v>291002.54000000004</v>
      </c>
      <c r="F101" s="14">
        <v>60000</v>
      </c>
      <c r="G101" s="11">
        <v>219002.54</v>
      </c>
      <c r="H101" s="11">
        <v>12000</v>
      </c>
      <c r="I101" s="10">
        <v>0</v>
      </c>
      <c r="J101" s="10">
        <v>0</v>
      </c>
      <c r="K101" s="80">
        <v>0</v>
      </c>
      <c r="L101" s="80">
        <v>0</v>
      </c>
      <c r="M101" s="10">
        <v>0</v>
      </c>
      <c r="N101" s="10">
        <v>0</v>
      </c>
      <c r="O101" s="10">
        <v>0</v>
      </c>
      <c r="P101" s="10">
        <v>0</v>
      </c>
    </row>
    <row r="102" spans="1:16" s="2" customFormat="1" ht="62.25" customHeight="1" x14ac:dyDescent="0.25">
      <c r="A102" s="106"/>
      <c r="B102" s="119"/>
      <c r="C102" s="119"/>
      <c r="D102" s="23" t="s">
        <v>17</v>
      </c>
      <c r="E102" s="20">
        <f t="shared" si="30"/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74">
        <v>0</v>
      </c>
      <c r="L102" s="74">
        <v>0</v>
      </c>
      <c r="M102" s="9">
        <v>0</v>
      </c>
      <c r="N102" s="9">
        <v>0</v>
      </c>
      <c r="O102" s="9">
        <v>0</v>
      </c>
      <c r="P102" s="9">
        <v>0</v>
      </c>
    </row>
    <row r="103" spans="1:16" s="2" customFormat="1" ht="31.5" customHeight="1" x14ac:dyDescent="0.25">
      <c r="A103" s="104" t="s">
        <v>52</v>
      </c>
      <c r="B103" s="117" t="s">
        <v>53</v>
      </c>
      <c r="C103" s="117" t="s">
        <v>86</v>
      </c>
      <c r="D103" s="6" t="s">
        <v>13</v>
      </c>
      <c r="E103" s="20">
        <f t="shared" si="30"/>
        <v>0</v>
      </c>
      <c r="F103" s="7">
        <f>SUM(F105:F106)</f>
        <v>0</v>
      </c>
      <c r="G103" s="7">
        <f t="shared" ref="G103" si="36">G105+G106</f>
        <v>0</v>
      </c>
      <c r="H103" s="7">
        <f t="shared" ref="H103:P103" si="37">H105+H106</f>
        <v>0</v>
      </c>
      <c r="I103" s="13">
        <f t="shared" si="37"/>
        <v>0</v>
      </c>
      <c r="J103" s="13">
        <f t="shared" si="37"/>
        <v>0</v>
      </c>
      <c r="K103" s="79">
        <f t="shared" si="37"/>
        <v>0</v>
      </c>
      <c r="L103" s="79">
        <f t="shared" si="37"/>
        <v>0</v>
      </c>
      <c r="M103" s="13">
        <f t="shared" si="37"/>
        <v>0</v>
      </c>
      <c r="N103" s="13">
        <f t="shared" si="37"/>
        <v>0</v>
      </c>
      <c r="O103" s="13">
        <f t="shared" si="37"/>
        <v>0</v>
      </c>
      <c r="P103" s="13">
        <f t="shared" si="37"/>
        <v>0</v>
      </c>
    </row>
    <row r="104" spans="1:16" s="2" customFormat="1" ht="31.5" customHeight="1" x14ac:dyDescent="0.25">
      <c r="A104" s="105"/>
      <c r="B104" s="118"/>
      <c r="C104" s="118"/>
      <c r="D104" s="23" t="s">
        <v>14</v>
      </c>
      <c r="E104" s="20">
        <f t="shared" si="30"/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74">
        <v>0</v>
      </c>
      <c r="L104" s="74">
        <v>0</v>
      </c>
      <c r="M104" s="9">
        <v>0</v>
      </c>
      <c r="N104" s="9">
        <v>0</v>
      </c>
      <c r="O104" s="9">
        <v>0</v>
      </c>
      <c r="P104" s="9">
        <v>0</v>
      </c>
    </row>
    <row r="105" spans="1:16" s="2" customFormat="1" ht="31.5" customHeight="1" x14ac:dyDescent="0.25">
      <c r="A105" s="105"/>
      <c r="B105" s="118"/>
      <c r="C105" s="118"/>
      <c r="D105" s="23" t="s">
        <v>15</v>
      </c>
      <c r="E105" s="20">
        <f t="shared" si="30"/>
        <v>0</v>
      </c>
      <c r="F105" s="32">
        <v>0</v>
      </c>
      <c r="G105" s="10">
        <v>0</v>
      </c>
      <c r="H105" s="10">
        <v>0</v>
      </c>
      <c r="I105" s="10">
        <v>0</v>
      </c>
      <c r="J105" s="10">
        <v>0</v>
      </c>
      <c r="K105" s="80">
        <v>0</v>
      </c>
      <c r="L105" s="74">
        <v>0</v>
      </c>
      <c r="M105" s="9">
        <v>0</v>
      </c>
      <c r="N105" s="9">
        <v>0</v>
      </c>
      <c r="O105" s="9">
        <v>0</v>
      </c>
      <c r="P105" s="9">
        <v>0</v>
      </c>
    </row>
    <row r="106" spans="1:16" s="2" customFormat="1" ht="31.5" customHeight="1" x14ac:dyDescent="0.25">
      <c r="A106" s="105"/>
      <c r="B106" s="118"/>
      <c r="C106" s="118"/>
      <c r="D106" s="23" t="s">
        <v>16</v>
      </c>
      <c r="E106" s="20">
        <f t="shared" si="30"/>
        <v>0</v>
      </c>
      <c r="F106" s="14">
        <v>0</v>
      </c>
      <c r="G106" s="10">
        <v>0</v>
      </c>
      <c r="H106" s="10">
        <v>0</v>
      </c>
      <c r="I106" s="10">
        <v>0</v>
      </c>
      <c r="J106" s="10">
        <v>0</v>
      </c>
      <c r="K106" s="80">
        <v>0</v>
      </c>
      <c r="L106" s="74">
        <v>0</v>
      </c>
      <c r="M106" s="9">
        <v>0</v>
      </c>
      <c r="N106" s="9">
        <v>0</v>
      </c>
      <c r="O106" s="9">
        <v>0</v>
      </c>
      <c r="P106" s="9">
        <v>0</v>
      </c>
    </row>
    <row r="107" spans="1:16" s="2" customFormat="1" ht="31.5" customHeight="1" x14ac:dyDescent="0.25">
      <c r="A107" s="106"/>
      <c r="B107" s="119"/>
      <c r="C107" s="119"/>
      <c r="D107" s="23" t="s">
        <v>17</v>
      </c>
      <c r="E107" s="20">
        <f t="shared" si="30"/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74">
        <v>0</v>
      </c>
      <c r="L107" s="74">
        <v>0</v>
      </c>
      <c r="M107" s="9">
        <v>0</v>
      </c>
      <c r="N107" s="9">
        <v>0</v>
      </c>
      <c r="O107" s="9">
        <v>0</v>
      </c>
      <c r="P107" s="9">
        <v>0</v>
      </c>
    </row>
    <row r="108" spans="1:16" s="1" customFormat="1" ht="27.75" customHeight="1" x14ac:dyDescent="0.25">
      <c r="A108" s="129"/>
      <c r="B108" s="145" t="s">
        <v>48</v>
      </c>
      <c r="C108" s="135"/>
      <c r="D108" s="6" t="s">
        <v>13</v>
      </c>
      <c r="E108" s="7">
        <f>F108+G108+H108+I108+J108+K108+P108</f>
        <v>3171002.54</v>
      </c>
      <c r="F108" s="25">
        <f t="shared" ref="F108:G108" si="38">(F111+F110)</f>
        <v>60000</v>
      </c>
      <c r="G108" s="25">
        <f t="shared" si="38"/>
        <v>1659002.54</v>
      </c>
      <c r="H108" s="25">
        <f t="shared" ref="H108:O108" si="39">(H111+H110)</f>
        <v>1452000</v>
      </c>
      <c r="I108" s="25">
        <f t="shared" si="39"/>
        <v>0</v>
      </c>
      <c r="J108" s="25">
        <f t="shared" si="39"/>
        <v>0</v>
      </c>
      <c r="K108" s="76">
        <f t="shared" si="39"/>
        <v>0</v>
      </c>
      <c r="L108" s="76">
        <f t="shared" si="39"/>
        <v>0</v>
      </c>
      <c r="M108" s="25">
        <f t="shared" si="39"/>
        <v>0</v>
      </c>
      <c r="N108" s="25">
        <f t="shared" si="39"/>
        <v>0</v>
      </c>
      <c r="O108" s="25">
        <f t="shared" si="39"/>
        <v>0</v>
      </c>
      <c r="P108" s="16">
        <f>Q112+R112+S112+T112+U112+V112+W112+X112+Y112</f>
        <v>0</v>
      </c>
    </row>
    <row r="109" spans="1:16" s="1" customFormat="1" ht="31.5" customHeight="1" x14ac:dyDescent="0.25">
      <c r="A109" s="130"/>
      <c r="B109" s="146"/>
      <c r="C109" s="136"/>
      <c r="D109" s="23" t="s">
        <v>14</v>
      </c>
      <c r="E109" s="7">
        <f>+F109+G109+H109+I109+J109+K109+P109</f>
        <v>0</v>
      </c>
      <c r="F109" s="30">
        <v>0</v>
      </c>
      <c r="G109" s="10">
        <v>0</v>
      </c>
      <c r="H109" s="10">
        <v>0</v>
      </c>
      <c r="I109" s="19">
        <v>0</v>
      </c>
      <c r="J109" s="19">
        <v>0</v>
      </c>
      <c r="K109" s="77">
        <v>0</v>
      </c>
      <c r="L109" s="77">
        <v>0</v>
      </c>
      <c r="M109" s="19">
        <v>0</v>
      </c>
      <c r="N109" s="19">
        <v>0</v>
      </c>
      <c r="O109" s="19">
        <v>0</v>
      </c>
      <c r="P109" s="19">
        <v>0</v>
      </c>
    </row>
    <row r="110" spans="1:16" s="1" customFormat="1" ht="31.5" customHeight="1" x14ac:dyDescent="0.25">
      <c r="A110" s="130"/>
      <c r="B110" s="146"/>
      <c r="C110" s="136"/>
      <c r="D110" s="23" t="s">
        <v>15</v>
      </c>
      <c r="E110" s="7">
        <f>+F110+G110+H110+I110+J110+K110+P110</f>
        <v>2880000</v>
      </c>
      <c r="F110" s="27">
        <f t="shared" ref="F110:G110" si="40">F89+F95+F100+F105</f>
        <v>0</v>
      </c>
      <c r="G110" s="14">
        <f t="shared" si="40"/>
        <v>1440000</v>
      </c>
      <c r="H110" s="14">
        <f t="shared" ref="H110:P110" si="41">H89+H95+H100+H105</f>
        <v>1440000</v>
      </c>
      <c r="I110" s="27">
        <f t="shared" si="41"/>
        <v>0</v>
      </c>
      <c r="J110" s="27">
        <f t="shared" si="41"/>
        <v>0</v>
      </c>
      <c r="K110" s="78">
        <f t="shared" si="41"/>
        <v>0</v>
      </c>
      <c r="L110" s="78">
        <f t="shared" si="41"/>
        <v>0</v>
      </c>
      <c r="M110" s="27">
        <f t="shared" si="41"/>
        <v>0</v>
      </c>
      <c r="N110" s="27">
        <f t="shared" si="41"/>
        <v>0</v>
      </c>
      <c r="O110" s="27">
        <f t="shared" si="41"/>
        <v>0</v>
      </c>
      <c r="P110" s="27">
        <f t="shared" si="41"/>
        <v>0</v>
      </c>
    </row>
    <row r="111" spans="1:16" s="1" customFormat="1" ht="31.5" customHeight="1" x14ac:dyDescent="0.25">
      <c r="A111" s="130"/>
      <c r="B111" s="146"/>
      <c r="C111" s="136"/>
      <c r="D111" s="23" t="s">
        <v>16</v>
      </c>
      <c r="E111" s="7">
        <f>+F111+G111+H111+I111+J111+K111+P111</f>
        <v>291002.54000000004</v>
      </c>
      <c r="F111" s="27">
        <f t="shared" ref="F111:G111" si="42">F96+F101+F106</f>
        <v>60000</v>
      </c>
      <c r="G111" s="14">
        <f t="shared" si="42"/>
        <v>219002.54</v>
      </c>
      <c r="H111" s="27">
        <f t="shared" ref="H111:P111" si="43">H96+H101+H106</f>
        <v>12000</v>
      </c>
      <c r="I111" s="27">
        <f t="shared" si="43"/>
        <v>0</v>
      </c>
      <c r="J111" s="27">
        <f t="shared" si="43"/>
        <v>0</v>
      </c>
      <c r="K111" s="78">
        <f t="shared" si="43"/>
        <v>0</v>
      </c>
      <c r="L111" s="78">
        <f t="shared" si="43"/>
        <v>0</v>
      </c>
      <c r="M111" s="27">
        <f t="shared" si="43"/>
        <v>0</v>
      </c>
      <c r="N111" s="27">
        <f t="shared" si="43"/>
        <v>0</v>
      </c>
      <c r="O111" s="27">
        <f t="shared" si="43"/>
        <v>0</v>
      </c>
      <c r="P111" s="27">
        <f t="shared" si="43"/>
        <v>0</v>
      </c>
    </row>
    <row r="112" spans="1:16" s="1" customFormat="1" ht="31.5" customHeight="1" x14ac:dyDescent="0.25">
      <c r="A112" s="131"/>
      <c r="B112" s="147"/>
      <c r="C112" s="137"/>
      <c r="D112" s="23" t="s">
        <v>17</v>
      </c>
      <c r="E112" s="7">
        <f>+F112+G112+H112+I112+J112+K112+P112</f>
        <v>0</v>
      </c>
      <c r="F112" s="46">
        <v>0</v>
      </c>
      <c r="G112" s="10">
        <v>0</v>
      </c>
      <c r="H112" s="10">
        <v>0</v>
      </c>
      <c r="I112" s="19">
        <v>0</v>
      </c>
      <c r="J112" s="19">
        <v>0</v>
      </c>
      <c r="K112" s="77">
        <v>0</v>
      </c>
      <c r="L112" s="77">
        <v>0</v>
      </c>
      <c r="M112" s="19">
        <v>0</v>
      </c>
      <c r="N112" s="19">
        <v>0</v>
      </c>
      <c r="O112" s="19">
        <v>0</v>
      </c>
      <c r="P112" s="19">
        <v>0</v>
      </c>
    </row>
    <row r="113" spans="1:17" s="1" customFormat="1" ht="31.5" customHeight="1" x14ac:dyDescent="0.25">
      <c r="A113" s="120" t="s">
        <v>62</v>
      </c>
      <c r="B113" s="121"/>
      <c r="C113" s="122"/>
      <c r="D113" s="56" t="s">
        <v>13</v>
      </c>
      <c r="E113" s="7">
        <f>+F113+G113+H113+I113+J113+K113+P113+L113+M113+N113+O113</f>
        <v>102649800.13</v>
      </c>
      <c r="F113" s="48">
        <f>F114+F115+F116+F117</f>
        <v>14790500.340000002</v>
      </c>
      <c r="G113" s="48">
        <f>G114+G115+G116+G117</f>
        <v>16498772.130000001</v>
      </c>
      <c r="H113" s="48">
        <f>H114+H115+H116+H117</f>
        <v>16743809.619999999</v>
      </c>
      <c r="I113" s="48">
        <f>I114+I115+I116+I117</f>
        <v>15786403.040000001</v>
      </c>
      <c r="J113" s="99">
        <f t="shared" ref="J113:P113" si="44">J114+J115+J116+J117</f>
        <v>13971935</v>
      </c>
      <c r="K113" s="81">
        <f>K114+K115+K116+K117</f>
        <v>12572419</v>
      </c>
      <c r="L113" s="81">
        <f t="shared" si="44"/>
        <v>12285961</v>
      </c>
      <c r="M113" s="48">
        <f t="shared" si="44"/>
        <v>0</v>
      </c>
      <c r="N113" s="48">
        <f t="shared" si="44"/>
        <v>0</v>
      </c>
      <c r="O113" s="48">
        <f t="shared" si="44"/>
        <v>0</v>
      </c>
      <c r="P113" s="48">
        <f t="shared" si="44"/>
        <v>0</v>
      </c>
      <c r="Q113" s="42"/>
    </row>
    <row r="114" spans="1:17" s="2" customFormat="1" ht="31.5" customHeight="1" x14ac:dyDescent="0.25">
      <c r="A114" s="123"/>
      <c r="B114" s="124"/>
      <c r="C114" s="125"/>
      <c r="D114" s="55" t="s">
        <v>14</v>
      </c>
      <c r="E114" s="7">
        <f>+F114+G114+H114+I114+J114+K114+L114+M114+N114+O114+P114</f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82">
        <v>0</v>
      </c>
      <c r="L114" s="82">
        <v>0</v>
      </c>
      <c r="M114" s="46">
        <v>0</v>
      </c>
      <c r="N114" s="46">
        <v>0</v>
      </c>
      <c r="O114" s="46">
        <v>0</v>
      </c>
      <c r="P114" s="46">
        <v>0</v>
      </c>
      <c r="Q114" s="43"/>
    </row>
    <row r="115" spans="1:17" s="2" customFormat="1" ht="31.5" customHeight="1" x14ac:dyDescent="0.25">
      <c r="A115" s="123"/>
      <c r="B115" s="124"/>
      <c r="C115" s="125"/>
      <c r="D115" s="55" t="s">
        <v>15</v>
      </c>
      <c r="E115" s="7">
        <f>+F115+G115+H115+I115+J115+K115+L115+M115+N115+O115+P115</f>
        <v>4030648.8</v>
      </c>
      <c r="F115" s="47">
        <f>F42+F58+F89+F110</f>
        <v>733148.8</v>
      </c>
      <c r="G115" s="47">
        <f>G42+G58+G89+G110</f>
        <v>1589600</v>
      </c>
      <c r="H115" s="47">
        <f>H58+H110</f>
        <v>1492500</v>
      </c>
      <c r="I115" s="47">
        <f t="shared" ref="I115:J115" si="45">I58</f>
        <v>54200</v>
      </c>
      <c r="J115" s="100">
        <f t="shared" si="45"/>
        <v>53700</v>
      </c>
      <c r="K115" s="83">
        <f t="shared" ref="K115:P115" si="46">K42+K58+K89+K110</f>
        <v>53800</v>
      </c>
      <c r="L115" s="83">
        <f t="shared" si="46"/>
        <v>53700</v>
      </c>
      <c r="M115" s="47">
        <f t="shared" si="46"/>
        <v>0</v>
      </c>
      <c r="N115" s="47">
        <f t="shared" si="46"/>
        <v>0</v>
      </c>
      <c r="O115" s="47">
        <f t="shared" si="46"/>
        <v>0</v>
      </c>
      <c r="P115" s="47">
        <f t="shared" si="46"/>
        <v>0</v>
      </c>
      <c r="Q115" s="43"/>
    </row>
    <row r="116" spans="1:17" s="1" customFormat="1" ht="32.25" customHeight="1" x14ac:dyDescent="0.25">
      <c r="A116" s="123"/>
      <c r="B116" s="124"/>
      <c r="C116" s="125"/>
      <c r="D116" s="55" t="s">
        <v>16</v>
      </c>
      <c r="E116" s="7">
        <f>F116+G116+H116+I116+J116+K116+L116+M116+N116+O116+P116</f>
        <v>98619151.329999998</v>
      </c>
      <c r="F116" s="47">
        <f>F111+F90+F59+F43</f>
        <v>14057351.540000001</v>
      </c>
      <c r="G116" s="47">
        <f>G111+G90+G59+G43</f>
        <v>14909172.130000001</v>
      </c>
      <c r="H116" s="47">
        <f>H111+H90+H43+H59</f>
        <v>15251309.619999999</v>
      </c>
      <c r="I116" s="47">
        <f>I111+I90+I43+I59</f>
        <v>15732203.040000001</v>
      </c>
      <c r="J116" s="100">
        <f>J11+J90+J43+J59</f>
        <v>13918235</v>
      </c>
      <c r="K116" s="83">
        <f t="shared" ref="K116:P116" si="47">K111+K90+K59+K43</f>
        <v>12518619</v>
      </c>
      <c r="L116" s="83">
        <f t="shared" si="47"/>
        <v>12232261</v>
      </c>
      <c r="M116" s="47">
        <f t="shared" si="47"/>
        <v>0</v>
      </c>
      <c r="N116" s="47">
        <f t="shared" si="47"/>
        <v>0</v>
      </c>
      <c r="O116" s="47">
        <f t="shared" si="47"/>
        <v>0</v>
      </c>
      <c r="P116" s="47">
        <f t="shared" si="47"/>
        <v>0</v>
      </c>
      <c r="Q116" s="43"/>
    </row>
    <row r="117" spans="1:17" s="1" customFormat="1" ht="32.25" customHeight="1" x14ac:dyDescent="0.25">
      <c r="A117" s="126"/>
      <c r="B117" s="127"/>
      <c r="C117" s="128"/>
      <c r="D117" s="55" t="s">
        <v>17</v>
      </c>
      <c r="E117" s="31">
        <f>F117+G117+H117+I117+J117+K117+L117+M117+N117+O117+P117+Q117</f>
        <v>0</v>
      </c>
      <c r="F117" s="46">
        <f t="shared" ref="F117:G117" si="48">F81+F45+F24</f>
        <v>0</v>
      </c>
      <c r="G117" s="10">
        <f t="shared" si="48"/>
        <v>0</v>
      </c>
      <c r="H117" s="10">
        <v>0</v>
      </c>
      <c r="I117" s="10">
        <f>I81+I45+I24</f>
        <v>0</v>
      </c>
      <c r="J117" s="10">
        <f>J81+J45+J24</f>
        <v>0</v>
      </c>
      <c r="K117" s="80">
        <f>K81+K45+K24</f>
        <v>0</v>
      </c>
      <c r="L117" s="80">
        <f t="shared" ref="L117:O117" si="49">L82+L45+L24</f>
        <v>0</v>
      </c>
      <c r="M117" s="10">
        <f t="shared" si="49"/>
        <v>0</v>
      </c>
      <c r="N117" s="10">
        <f t="shared" si="49"/>
        <v>0</v>
      </c>
      <c r="O117" s="10">
        <f t="shared" si="49"/>
        <v>0</v>
      </c>
      <c r="P117" s="10">
        <f>P81+P45+P24</f>
        <v>0</v>
      </c>
      <c r="Q117" s="43"/>
    </row>
    <row r="118" spans="1:17" s="1" customFormat="1" ht="32.25" customHeight="1" x14ac:dyDescent="0.25">
      <c r="A118" s="120" t="s">
        <v>63</v>
      </c>
      <c r="B118" s="121"/>
      <c r="C118" s="122"/>
      <c r="D118" s="54" t="s">
        <v>13</v>
      </c>
      <c r="E118" s="31">
        <f>E119+E120+E121+E122</f>
        <v>0</v>
      </c>
      <c r="F118" s="31">
        <f t="shared" ref="F118:G118" si="50">F119+F120+F121+F122</f>
        <v>0</v>
      </c>
      <c r="G118" s="31">
        <f t="shared" si="50"/>
        <v>0</v>
      </c>
      <c r="H118" s="31">
        <f t="shared" ref="H118:P118" si="51">H119+H120+H121+H122</f>
        <v>0</v>
      </c>
      <c r="I118" s="31">
        <f t="shared" si="51"/>
        <v>0</v>
      </c>
      <c r="J118" s="97">
        <f t="shared" si="51"/>
        <v>0</v>
      </c>
      <c r="K118" s="71">
        <f t="shared" si="51"/>
        <v>0</v>
      </c>
      <c r="L118" s="71">
        <f t="shared" si="51"/>
        <v>0</v>
      </c>
      <c r="M118" s="31">
        <f t="shared" si="51"/>
        <v>0</v>
      </c>
      <c r="N118" s="31">
        <f t="shared" si="51"/>
        <v>0</v>
      </c>
      <c r="O118" s="31">
        <f t="shared" si="51"/>
        <v>0</v>
      </c>
      <c r="P118" s="31">
        <f t="shared" si="51"/>
        <v>0</v>
      </c>
      <c r="Q118" s="42"/>
    </row>
    <row r="119" spans="1:17" s="1" customFormat="1" ht="32.25" customHeight="1" x14ac:dyDescent="0.25">
      <c r="A119" s="123"/>
      <c r="B119" s="124"/>
      <c r="C119" s="125"/>
      <c r="D119" s="52" t="s">
        <v>14</v>
      </c>
      <c r="E119" s="31">
        <f t="shared" ref="E119:E127" si="52">F119+G119+H119+I119+J119+K119+L119+M119+N119+O119+P119+Q119</f>
        <v>0</v>
      </c>
      <c r="F119" s="5">
        <v>0</v>
      </c>
      <c r="G119" s="5">
        <v>0</v>
      </c>
      <c r="H119" s="5">
        <v>0</v>
      </c>
      <c r="I119" s="5">
        <v>0</v>
      </c>
      <c r="J119" s="98">
        <v>0</v>
      </c>
      <c r="K119" s="72">
        <v>0</v>
      </c>
      <c r="L119" s="72">
        <v>0</v>
      </c>
      <c r="M119" s="5">
        <v>0</v>
      </c>
      <c r="N119" s="5">
        <v>0</v>
      </c>
      <c r="O119" s="5">
        <v>0</v>
      </c>
      <c r="P119" s="5">
        <v>0</v>
      </c>
      <c r="Q119" s="43"/>
    </row>
    <row r="120" spans="1:17" s="1" customFormat="1" ht="29.25" customHeight="1" x14ac:dyDescent="0.25">
      <c r="A120" s="123"/>
      <c r="B120" s="124"/>
      <c r="C120" s="125"/>
      <c r="D120" s="52" t="s">
        <v>15</v>
      </c>
      <c r="E120" s="31">
        <f t="shared" si="52"/>
        <v>0</v>
      </c>
      <c r="F120" s="5">
        <v>0</v>
      </c>
      <c r="G120" s="5">
        <v>0</v>
      </c>
      <c r="H120" s="5">
        <v>0</v>
      </c>
      <c r="I120" s="5">
        <v>0</v>
      </c>
      <c r="J120" s="98">
        <v>0</v>
      </c>
      <c r="K120" s="72">
        <v>0</v>
      </c>
      <c r="L120" s="72">
        <v>0</v>
      </c>
      <c r="M120" s="5">
        <v>0</v>
      </c>
      <c r="N120" s="5">
        <v>0</v>
      </c>
      <c r="O120" s="5">
        <v>0</v>
      </c>
      <c r="P120" s="5">
        <v>0</v>
      </c>
      <c r="Q120" s="43"/>
    </row>
    <row r="121" spans="1:17" s="1" customFormat="1" ht="32.25" customHeight="1" x14ac:dyDescent="0.25">
      <c r="A121" s="123"/>
      <c r="B121" s="124"/>
      <c r="C121" s="125"/>
      <c r="D121" s="52" t="s">
        <v>16</v>
      </c>
      <c r="E121" s="31">
        <f t="shared" si="52"/>
        <v>0</v>
      </c>
      <c r="F121" s="5">
        <v>0</v>
      </c>
      <c r="G121" s="5">
        <v>0</v>
      </c>
      <c r="H121" s="5">
        <v>0</v>
      </c>
      <c r="I121" s="5">
        <v>0</v>
      </c>
      <c r="J121" s="98">
        <v>0</v>
      </c>
      <c r="K121" s="72">
        <v>0</v>
      </c>
      <c r="L121" s="72">
        <v>0</v>
      </c>
      <c r="M121" s="5">
        <v>0</v>
      </c>
      <c r="N121" s="5">
        <v>0</v>
      </c>
      <c r="O121" s="5">
        <v>0</v>
      </c>
      <c r="P121" s="5">
        <v>0</v>
      </c>
      <c r="Q121" s="43"/>
    </row>
    <row r="122" spans="1:17" s="1" customFormat="1" ht="32.25" customHeight="1" x14ac:dyDescent="0.25">
      <c r="A122" s="126"/>
      <c r="B122" s="127"/>
      <c r="C122" s="128"/>
      <c r="D122" s="52" t="s">
        <v>17</v>
      </c>
      <c r="E122" s="31">
        <f t="shared" si="52"/>
        <v>0</v>
      </c>
      <c r="F122" s="5">
        <v>0</v>
      </c>
      <c r="G122" s="5">
        <v>0</v>
      </c>
      <c r="H122" s="5">
        <v>0</v>
      </c>
      <c r="I122" s="5">
        <v>0</v>
      </c>
      <c r="J122" s="98">
        <v>0</v>
      </c>
      <c r="K122" s="72">
        <v>0</v>
      </c>
      <c r="L122" s="72">
        <v>0</v>
      </c>
      <c r="M122" s="5">
        <v>0</v>
      </c>
      <c r="N122" s="5">
        <v>0</v>
      </c>
      <c r="O122" s="5">
        <v>0</v>
      </c>
      <c r="P122" s="5">
        <v>0</v>
      </c>
      <c r="Q122" s="43"/>
    </row>
    <row r="123" spans="1:17" s="1" customFormat="1" ht="32.25" customHeight="1" x14ac:dyDescent="0.25">
      <c r="A123" s="120" t="s">
        <v>61</v>
      </c>
      <c r="B123" s="121"/>
      <c r="C123" s="122"/>
      <c r="D123" s="54" t="s">
        <v>13</v>
      </c>
      <c r="E123" s="20">
        <f>F123+G123+H123+I123+J123+K123+L123+M123+N123+O123+P123+Q123</f>
        <v>102649800.13</v>
      </c>
      <c r="F123" s="20">
        <f>F124+F125+F126+F127</f>
        <v>14790500.340000002</v>
      </c>
      <c r="G123" s="20">
        <f t="shared" ref="G123" si="53">G124+G125+G126+G127</f>
        <v>16498772.130000001</v>
      </c>
      <c r="H123" s="20">
        <f>H124+H125+H126+H127</f>
        <v>16743809.619999999</v>
      </c>
      <c r="I123" s="20">
        <f t="shared" ref="I123:P123" si="54">I124+I125+I126+I127</f>
        <v>15786403.040000001</v>
      </c>
      <c r="J123" s="95">
        <f t="shared" si="54"/>
        <v>13971935</v>
      </c>
      <c r="K123" s="64">
        <f t="shared" si="54"/>
        <v>12572419</v>
      </c>
      <c r="L123" s="64">
        <f t="shared" si="54"/>
        <v>12285961</v>
      </c>
      <c r="M123" s="20">
        <f t="shared" si="54"/>
        <v>0</v>
      </c>
      <c r="N123" s="20">
        <f t="shared" si="54"/>
        <v>0</v>
      </c>
      <c r="O123" s="20">
        <f t="shared" si="54"/>
        <v>0</v>
      </c>
      <c r="P123" s="20">
        <f t="shared" si="54"/>
        <v>0</v>
      </c>
      <c r="Q123" s="44"/>
    </row>
    <row r="124" spans="1:17" s="1" customFormat="1" ht="32.25" customHeight="1" x14ac:dyDescent="0.25">
      <c r="A124" s="123"/>
      <c r="B124" s="124"/>
      <c r="C124" s="125"/>
      <c r="D124" s="52" t="s">
        <v>14</v>
      </c>
      <c r="E124" s="20">
        <f t="shared" si="52"/>
        <v>0</v>
      </c>
      <c r="F124" s="21">
        <f>F114</f>
        <v>0</v>
      </c>
      <c r="G124" s="21">
        <f t="shared" ref="G124:G127" si="55">G114</f>
        <v>0</v>
      </c>
      <c r="H124" s="21">
        <f t="shared" ref="H124:P124" si="56">H114</f>
        <v>0</v>
      </c>
      <c r="I124" s="21">
        <f t="shared" si="56"/>
        <v>0</v>
      </c>
      <c r="J124" s="96">
        <f t="shared" si="56"/>
        <v>0</v>
      </c>
      <c r="K124" s="65">
        <f t="shared" si="56"/>
        <v>0</v>
      </c>
      <c r="L124" s="65">
        <f t="shared" si="56"/>
        <v>0</v>
      </c>
      <c r="M124" s="21">
        <f t="shared" si="56"/>
        <v>0</v>
      </c>
      <c r="N124" s="21">
        <f t="shared" si="56"/>
        <v>0</v>
      </c>
      <c r="O124" s="21">
        <f t="shared" si="56"/>
        <v>0</v>
      </c>
      <c r="P124" s="21">
        <f t="shared" si="56"/>
        <v>0</v>
      </c>
      <c r="Q124" s="45"/>
    </row>
    <row r="125" spans="1:17" s="1" customFormat="1" ht="47.25" x14ac:dyDescent="0.25">
      <c r="A125" s="123"/>
      <c r="B125" s="124"/>
      <c r="C125" s="125"/>
      <c r="D125" s="52" t="s">
        <v>15</v>
      </c>
      <c r="E125" s="20">
        <f>F125+G125+H125+I125+J125+K125+L125+M125+N125+O125+P125+Q125</f>
        <v>4030648.8</v>
      </c>
      <c r="F125" s="57">
        <f>F115</f>
        <v>733148.8</v>
      </c>
      <c r="G125" s="57">
        <f t="shared" si="55"/>
        <v>1589600</v>
      </c>
      <c r="H125" s="57">
        <f>H115</f>
        <v>1492500</v>
      </c>
      <c r="I125" s="57">
        <f t="shared" ref="I125:P125" si="57">I115</f>
        <v>54200</v>
      </c>
      <c r="J125" s="101">
        <f t="shared" si="57"/>
        <v>53700</v>
      </c>
      <c r="K125" s="84">
        <f t="shared" si="57"/>
        <v>53800</v>
      </c>
      <c r="L125" s="84">
        <f t="shared" si="57"/>
        <v>53700</v>
      </c>
      <c r="M125" s="21">
        <f t="shared" si="57"/>
        <v>0</v>
      </c>
      <c r="N125" s="21">
        <f t="shared" si="57"/>
        <v>0</v>
      </c>
      <c r="O125" s="21">
        <f t="shared" si="57"/>
        <v>0</v>
      </c>
      <c r="P125" s="21">
        <f t="shared" si="57"/>
        <v>0</v>
      </c>
      <c r="Q125" s="45"/>
    </row>
    <row r="126" spans="1:17" s="1" customFormat="1" ht="15.75" customHeight="1" x14ac:dyDescent="0.25">
      <c r="A126" s="123"/>
      <c r="B126" s="124"/>
      <c r="C126" s="125"/>
      <c r="D126" s="52" t="s">
        <v>16</v>
      </c>
      <c r="E126" s="20">
        <f>F126+G126+H126+I126+J126+K126+L126+M126+N126+O126+P126+Q126</f>
        <v>98619151.329999998</v>
      </c>
      <c r="F126" s="57">
        <f>F116</f>
        <v>14057351.540000001</v>
      </c>
      <c r="G126" s="57">
        <f t="shared" si="55"/>
        <v>14909172.130000001</v>
      </c>
      <c r="H126" s="57">
        <f>H116</f>
        <v>15251309.619999999</v>
      </c>
      <c r="I126" s="57">
        <f t="shared" ref="I126:J126" si="58">I116</f>
        <v>15732203.040000001</v>
      </c>
      <c r="J126" s="101">
        <f t="shared" si="58"/>
        <v>13918235</v>
      </c>
      <c r="K126" s="84">
        <f t="shared" ref="K126:P126" si="59">K116</f>
        <v>12518619</v>
      </c>
      <c r="L126" s="84">
        <f t="shared" si="59"/>
        <v>12232261</v>
      </c>
      <c r="M126" s="21">
        <f t="shared" si="59"/>
        <v>0</v>
      </c>
      <c r="N126" s="21">
        <f t="shared" si="59"/>
        <v>0</v>
      </c>
      <c r="O126" s="21">
        <f t="shared" si="59"/>
        <v>0</v>
      </c>
      <c r="P126" s="21">
        <f t="shared" si="59"/>
        <v>0</v>
      </c>
      <c r="Q126" s="45"/>
    </row>
    <row r="127" spans="1:17" ht="31.5" x14ac:dyDescent="0.25">
      <c r="A127" s="126"/>
      <c r="B127" s="127"/>
      <c r="C127" s="128"/>
      <c r="D127" s="52" t="s">
        <v>17</v>
      </c>
      <c r="E127" s="20">
        <f t="shared" si="52"/>
        <v>0</v>
      </c>
      <c r="F127" s="57">
        <f>F117</f>
        <v>0</v>
      </c>
      <c r="G127" s="57">
        <f t="shared" si="55"/>
        <v>0</v>
      </c>
      <c r="H127" s="57">
        <f t="shared" ref="H127:P127" si="60">H117</f>
        <v>0</v>
      </c>
      <c r="I127" s="57">
        <f t="shared" si="60"/>
        <v>0</v>
      </c>
      <c r="J127" s="101">
        <f t="shared" si="60"/>
        <v>0</v>
      </c>
      <c r="K127" s="65">
        <f t="shared" si="60"/>
        <v>0</v>
      </c>
      <c r="L127" s="65">
        <f t="shared" si="60"/>
        <v>0</v>
      </c>
      <c r="M127" s="21">
        <f t="shared" si="60"/>
        <v>0</v>
      </c>
      <c r="N127" s="21">
        <f t="shared" si="60"/>
        <v>0</v>
      </c>
      <c r="O127" s="21">
        <f t="shared" si="60"/>
        <v>0</v>
      </c>
      <c r="P127" s="21">
        <f t="shared" si="60"/>
        <v>0</v>
      </c>
      <c r="Q127" s="45"/>
    </row>
    <row r="128" spans="1:17" ht="15.75" x14ac:dyDescent="0.25">
      <c r="A128" s="113" t="s">
        <v>19</v>
      </c>
      <c r="B128" s="114"/>
      <c r="C128" s="115"/>
      <c r="D128" s="41"/>
      <c r="E128" s="20"/>
      <c r="F128" s="21"/>
      <c r="G128" s="21"/>
      <c r="H128" s="21"/>
      <c r="I128" s="21"/>
      <c r="J128" s="96"/>
      <c r="K128" s="65"/>
      <c r="L128" s="65"/>
      <c r="M128" s="21"/>
      <c r="N128" s="21"/>
      <c r="O128" s="21"/>
      <c r="P128" s="21"/>
      <c r="Q128" s="45"/>
    </row>
    <row r="129" spans="1:16" ht="15.75" customHeight="1" x14ac:dyDescent="0.25">
      <c r="A129" s="112" t="s">
        <v>76</v>
      </c>
      <c r="B129" s="112"/>
      <c r="C129" s="112"/>
      <c r="D129" s="49" t="s">
        <v>13</v>
      </c>
      <c r="E129" s="7">
        <f>+F129+G129+H129+I129+J129+K129+L129+M129+N129+O129+P129</f>
        <v>2033407.6999999997</v>
      </c>
      <c r="F129" s="34">
        <f>F130+F131+F132+F133</f>
        <v>546525.66</v>
      </c>
      <c r="G129" s="34">
        <f>G130+G131+G132+G133</f>
        <v>588317.47</v>
      </c>
      <c r="H129" s="34">
        <f>H130+H131+H132+H133</f>
        <v>507169.01</v>
      </c>
      <c r="I129" s="34">
        <f>I130+I131+I132+I133</f>
        <v>218783.4</v>
      </c>
      <c r="J129" s="35">
        <f>J130+J131+J132+J133</f>
        <v>104862.16</v>
      </c>
      <c r="K129" s="88">
        <v>67750</v>
      </c>
      <c r="L129" s="85">
        <v>0</v>
      </c>
      <c r="M129" s="12">
        <v>0</v>
      </c>
      <c r="N129" s="12">
        <v>0</v>
      </c>
      <c r="O129" s="12">
        <v>0</v>
      </c>
      <c r="P129" s="12">
        <f>P130+P132+P131+P133</f>
        <v>0</v>
      </c>
    </row>
    <row r="130" spans="1:16" ht="25.5" x14ac:dyDescent="0.25">
      <c r="A130" s="112"/>
      <c r="B130" s="112"/>
      <c r="C130" s="112"/>
      <c r="D130" s="39" t="s">
        <v>56</v>
      </c>
      <c r="E130" s="7">
        <f>+F130+G130+H130+I130+J130+K130+L130+M130+N130+O130+P130</f>
        <v>0</v>
      </c>
      <c r="F130" s="9">
        <v>0</v>
      </c>
      <c r="G130" s="9">
        <v>0</v>
      </c>
      <c r="H130" s="9">
        <v>0</v>
      </c>
      <c r="I130" s="9">
        <v>0</v>
      </c>
      <c r="J130" s="32">
        <v>0</v>
      </c>
      <c r="K130" s="80">
        <v>0</v>
      </c>
      <c r="L130" s="80">
        <v>0</v>
      </c>
      <c r="M130" s="10">
        <v>0</v>
      </c>
      <c r="N130" s="10">
        <v>0</v>
      </c>
      <c r="O130" s="10">
        <v>0</v>
      </c>
      <c r="P130" s="10">
        <v>0</v>
      </c>
    </row>
    <row r="131" spans="1:16" ht="25.5" x14ac:dyDescent="0.25">
      <c r="A131" s="112"/>
      <c r="B131" s="112"/>
      <c r="C131" s="112"/>
      <c r="D131" s="39" t="s">
        <v>57</v>
      </c>
      <c r="E131" s="7">
        <f>+F131+G131+H131+I131+J131+K131+L131+M131+N131+O131+P131</f>
        <v>944380</v>
      </c>
      <c r="F131" s="14">
        <f>SUM(F48)</f>
        <v>116700</v>
      </c>
      <c r="G131" s="14">
        <v>306600</v>
      </c>
      <c r="H131" s="14">
        <f>SUM(H48+253180)</f>
        <v>305680</v>
      </c>
      <c r="I131" s="14">
        <f>SUM(I48)</f>
        <v>54200</v>
      </c>
      <c r="J131" s="14">
        <f>SUM(J48)</f>
        <v>53700</v>
      </c>
      <c r="K131" s="86">
        <f>SUM(K48)</f>
        <v>53800</v>
      </c>
      <c r="L131" s="86">
        <f>SUM(L48)</f>
        <v>53700</v>
      </c>
      <c r="M131" s="10">
        <v>0</v>
      </c>
      <c r="N131" s="10">
        <v>0</v>
      </c>
      <c r="O131" s="10">
        <v>0</v>
      </c>
      <c r="P131" s="10">
        <v>0</v>
      </c>
    </row>
    <row r="132" spans="1:16" ht="15.75" x14ac:dyDescent="0.25">
      <c r="A132" s="112"/>
      <c r="B132" s="112"/>
      <c r="C132" s="112"/>
      <c r="D132" s="39" t="s">
        <v>58</v>
      </c>
      <c r="E132" s="7">
        <f>F132+G132+H132+I132+J132+K132+L132+M132+N132+O132+P132</f>
        <v>1155727.7</v>
      </c>
      <c r="F132" s="9">
        <f t="shared" ref="F132:L132" si="61">SUM(F28,F33,F38,F49,F85)</f>
        <v>429825.66000000003</v>
      </c>
      <c r="G132" s="9">
        <f t="shared" si="61"/>
        <v>281717.46999999997</v>
      </c>
      <c r="H132" s="9">
        <f t="shared" si="61"/>
        <v>201489.01</v>
      </c>
      <c r="I132" s="9">
        <f t="shared" si="61"/>
        <v>164583.4</v>
      </c>
      <c r="J132" s="9">
        <f t="shared" si="61"/>
        <v>51162.16</v>
      </c>
      <c r="K132" s="74">
        <f t="shared" si="61"/>
        <v>13525</v>
      </c>
      <c r="L132" s="74">
        <f t="shared" si="61"/>
        <v>13425</v>
      </c>
      <c r="M132" s="10">
        <v>0</v>
      </c>
      <c r="N132" s="10">
        <v>0</v>
      </c>
      <c r="O132" s="10">
        <v>0</v>
      </c>
      <c r="P132" s="10">
        <v>0</v>
      </c>
    </row>
    <row r="133" spans="1:16" ht="26.25" x14ac:dyDescent="0.25">
      <c r="A133" s="112"/>
      <c r="B133" s="112"/>
      <c r="C133" s="112"/>
      <c r="D133" s="40" t="s">
        <v>59</v>
      </c>
      <c r="E133" s="7">
        <f>+F133+G133+H133+I133+J133+K133+L133+M133+N133+O133+P133</f>
        <v>0</v>
      </c>
      <c r="F133" s="9">
        <v>0</v>
      </c>
      <c r="G133" s="9">
        <v>0</v>
      </c>
      <c r="H133" s="9">
        <v>0</v>
      </c>
      <c r="I133" s="9">
        <v>0</v>
      </c>
      <c r="J133" s="10">
        <v>0</v>
      </c>
      <c r="K133" s="80">
        <v>0</v>
      </c>
      <c r="L133" s="80">
        <v>0</v>
      </c>
      <c r="M133" s="10">
        <v>0</v>
      </c>
      <c r="N133" s="10">
        <v>0</v>
      </c>
      <c r="O133" s="10">
        <v>0</v>
      </c>
      <c r="P133" s="10">
        <v>0</v>
      </c>
    </row>
    <row r="134" spans="1:16" ht="15.75" customHeight="1" x14ac:dyDescent="0.25">
      <c r="A134" s="112" t="s">
        <v>85</v>
      </c>
      <c r="B134" s="112"/>
      <c r="C134" s="112"/>
      <c r="D134" s="49" t="s">
        <v>13</v>
      </c>
      <c r="E134" s="7">
        <f>+F134+G134+H134+I134+J134+K134+L134+M134+N134+O134+P134</f>
        <v>347950</v>
      </c>
      <c r="F134" s="13">
        <v>0</v>
      </c>
      <c r="G134" s="12">
        <v>0</v>
      </c>
      <c r="H134" s="35">
        <f>SUM(H135:H138)</f>
        <v>347950</v>
      </c>
      <c r="I134" s="12">
        <v>0</v>
      </c>
      <c r="J134" s="12">
        <v>0</v>
      </c>
      <c r="K134" s="85">
        <v>0</v>
      </c>
      <c r="L134" s="85">
        <v>0</v>
      </c>
      <c r="M134" s="12">
        <v>0</v>
      </c>
      <c r="N134" s="12">
        <v>0</v>
      </c>
      <c r="O134" s="12">
        <v>0</v>
      </c>
      <c r="P134" s="12">
        <v>0</v>
      </c>
    </row>
    <row r="135" spans="1:16" ht="25.5" x14ac:dyDescent="0.25">
      <c r="A135" s="112"/>
      <c r="B135" s="112"/>
      <c r="C135" s="112"/>
      <c r="D135" s="39" t="s">
        <v>56</v>
      </c>
      <c r="E135" s="7">
        <f>+F135+G135+H135+I135+J135+K135+P135</f>
        <v>0</v>
      </c>
      <c r="F135" s="46">
        <v>0</v>
      </c>
      <c r="G135" s="10">
        <v>0</v>
      </c>
      <c r="H135" s="10">
        <v>0</v>
      </c>
      <c r="I135" s="10">
        <v>0</v>
      </c>
      <c r="J135" s="10">
        <v>0</v>
      </c>
      <c r="K135" s="80">
        <v>0</v>
      </c>
      <c r="L135" s="80">
        <v>0</v>
      </c>
      <c r="M135" s="10">
        <v>0</v>
      </c>
      <c r="N135" s="10">
        <v>0</v>
      </c>
      <c r="O135" s="10">
        <v>0</v>
      </c>
      <c r="P135" s="10">
        <v>0</v>
      </c>
    </row>
    <row r="136" spans="1:16" ht="25.5" x14ac:dyDescent="0.25">
      <c r="A136" s="112"/>
      <c r="B136" s="112"/>
      <c r="C136" s="112"/>
      <c r="D136" s="39" t="s">
        <v>57</v>
      </c>
      <c r="E136" s="7">
        <f>+F136+G136+H136+I136+J136+K136+P136</f>
        <v>1630950</v>
      </c>
      <c r="F136" s="46">
        <v>0</v>
      </c>
      <c r="G136" s="32">
        <v>1283000</v>
      </c>
      <c r="H136" s="32">
        <v>347950</v>
      </c>
      <c r="I136" s="10">
        <v>0</v>
      </c>
      <c r="J136" s="10">
        <v>0</v>
      </c>
      <c r="K136" s="80">
        <v>0</v>
      </c>
      <c r="L136" s="80">
        <v>0</v>
      </c>
      <c r="M136" s="10">
        <v>0</v>
      </c>
      <c r="N136" s="10">
        <v>0</v>
      </c>
      <c r="O136" s="10">
        <v>0</v>
      </c>
      <c r="P136" s="10">
        <v>0</v>
      </c>
    </row>
    <row r="137" spans="1:16" ht="15.75" x14ac:dyDescent="0.25">
      <c r="A137" s="112"/>
      <c r="B137" s="112"/>
      <c r="C137" s="112"/>
      <c r="D137" s="39" t="s">
        <v>58</v>
      </c>
      <c r="E137" s="7">
        <f>+F137+G137+H137+I137+J137+K137+P137</f>
        <v>0</v>
      </c>
      <c r="F137" s="46">
        <v>0</v>
      </c>
      <c r="G137" s="10">
        <v>0</v>
      </c>
      <c r="H137" s="10">
        <v>0</v>
      </c>
      <c r="I137" s="10">
        <v>0</v>
      </c>
      <c r="J137" s="10">
        <v>0</v>
      </c>
      <c r="K137" s="80">
        <v>0</v>
      </c>
      <c r="L137" s="80">
        <v>0</v>
      </c>
      <c r="M137" s="10">
        <v>0</v>
      </c>
      <c r="N137" s="10">
        <v>0</v>
      </c>
      <c r="O137" s="10">
        <v>0</v>
      </c>
      <c r="P137" s="10">
        <v>0</v>
      </c>
    </row>
    <row r="138" spans="1:16" ht="26.25" x14ac:dyDescent="0.25">
      <c r="A138" s="112"/>
      <c r="B138" s="112"/>
      <c r="C138" s="112"/>
      <c r="D138" s="40" t="s">
        <v>59</v>
      </c>
      <c r="E138" s="7">
        <f>+F138+G138+H138+I138+J138+K138+P138</f>
        <v>0</v>
      </c>
      <c r="F138" s="46">
        <v>0</v>
      </c>
      <c r="G138" s="10">
        <v>0</v>
      </c>
      <c r="H138" s="10">
        <v>0</v>
      </c>
      <c r="I138" s="10">
        <v>0</v>
      </c>
      <c r="J138" s="10">
        <v>0</v>
      </c>
      <c r="K138" s="80">
        <v>0</v>
      </c>
      <c r="L138" s="80">
        <v>0</v>
      </c>
      <c r="M138" s="10">
        <v>0</v>
      </c>
      <c r="N138" s="10">
        <v>0</v>
      </c>
      <c r="O138" s="10">
        <v>0</v>
      </c>
      <c r="P138" s="10">
        <v>0</v>
      </c>
    </row>
    <row r="139" spans="1:16" ht="15.75" customHeight="1" x14ac:dyDescent="0.25">
      <c r="A139" s="112" t="s">
        <v>83</v>
      </c>
      <c r="B139" s="112"/>
      <c r="C139" s="112"/>
      <c r="D139" s="50" t="s">
        <v>13</v>
      </c>
      <c r="E139" s="7">
        <f>+F139+G139+H139+I139+J139+K139+L139+M139+N139+O139+P139</f>
        <v>450904.54000000004</v>
      </c>
      <c r="F139" s="34">
        <f>F140+F141+F142+F143</f>
        <v>116400</v>
      </c>
      <c r="G139" s="35">
        <f>G140+G141+G142+G143</f>
        <v>133602.54</v>
      </c>
      <c r="H139" s="35">
        <f>H140+H141+H142+H143</f>
        <v>200902</v>
      </c>
      <c r="I139" s="35">
        <f>I140+I141+I142+I143</f>
        <v>0</v>
      </c>
      <c r="J139" s="35">
        <f>J140+J141+J143</f>
        <v>0</v>
      </c>
      <c r="K139" s="88">
        <f>K140+K141+K142+K143</f>
        <v>0</v>
      </c>
      <c r="L139" s="85">
        <v>0</v>
      </c>
      <c r="M139" s="12">
        <v>0</v>
      </c>
      <c r="N139" s="12">
        <v>0</v>
      </c>
      <c r="O139" s="12">
        <v>0</v>
      </c>
      <c r="P139" s="12">
        <f>P140+P141+P142+P143</f>
        <v>0</v>
      </c>
    </row>
    <row r="140" spans="1:16" ht="25.5" x14ac:dyDescent="0.25">
      <c r="A140" s="112"/>
      <c r="B140" s="112"/>
      <c r="C140" s="112"/>
      <c r="D140" s="39" t="s">
        <v>56</v>
      </c>
      <c r="E140" s="7">
        <f>+F140+G140+H140+I140+J140+K140+P140</f>
        <v>0</v>
      </c>
      <c r="F140" s="14">
        <v>0</v>
      </c>
      <c r="G140" s="32">
        <v>0</v>
      </c>
      <c r="H140" s="32">
        <v>0</v>
      </c>
      <c r="I140" s="32">
        <v>0</v>
      </c>
      <c r="J140" s="32">
        <v>0</v>
      </c>
      <c r="K140" s="89">
        <v>0</v>
      </c>
      <c r="L140" s="80">
        <v>0</v>
      </c>
      <c r="M140" s="10">
        <v>0</v>
      </c>
      <c r="N140" s="10">
        <v>0</v>
      </c>
      <c r="O140" s="10">
        <v>0</v>
      </c>
      <c r="P140" s="10">
        <v>0</v>
      </c>
    </row>
    <row r="141" spans="1:16" ht="25.5" x14ac:dyDescent="0.25">
      <c r="A141" s="112"/>
      <c r="B141" s="112"/>
      <c r="C141" s="112"/>
      <c r="D141" s="39" t="s">
        <v>57</v>
      </c>
      <c r="E141" s="7">
        <f>+F141+G141+H141+I141+J141+K141+P141</f>
        <v>86400</v>
      </c>
      <c r="F141" s="14">
        <v>86400</v>
      </c>
      <c r="G141" s="32">
        <v>0</v>
      </c>
      <c r="H141" s="32">
        <v>0</v>
      </c>
      <c r="I141" s="32">
        <v>0</v>
      </c>
      <c r="J141" s="32">
        <v>0</v>
      </c>
      <c r="K141" s="89">
        <v>0</v>
      </c>
      <c r="L141" s="80">
        <v>0</v>
      </c>
      <c r="M141" s="10">
        <v>0</v>
      </c>
      <c r="N141" s="10">
        <v>0</v>
      </c>
      <c r="O141" s="10">
        <v>0</v>
      </c>
      <c r="P141" s="10">
        <v>0</v>
      </c>
    </row>
    <row r="142" spans="1:16" ht="15.75" x14ac:dyDescent="0.25">
      <c r="A142" s="112"/>
      <c r="B142" s="112"/>
      <c r="C142" s="112"/>
      <c r="D142" s="39" t="s">
        <v>58</v>
      </c>
      <c r="E142" s="7">
        <f>+F142+G142+H142+I142+J142+K142+P142</f>
        <v>364504.54000000004</v>
      </c>
      <c r="F142" s="14">
        <v>30000</v>
      </c>
      <c r="G142" s="36">
        <v>133602.54</v>
      </c>
      <c r="H142" s="47">
        <f>SUM(H65+179252)</f>
        <v>200902</v>
      </c>
      <c r="I142" s="32">
        <v>0</v>
      </c>
      <c r="J142" s="32">
        <v>0</v>
      </c>
      <c r="K142" s="89">
        <v>0</v>
      </c>
      <c r="L142" s="80">
        <v>0</v>
      </c>
      <c r="M142" s="10">
        <v>0</v>
      </c>
      <c r="N142" s="10">
        <v>0</v>
      </c>
      <c r="O142" s="10">
        <v>0</v>
      </c>
      <c r="P142" s="10">
        <v>0</v>
      </c>
    </row>
    <row r="143" spans="1:16" ht="26.25" x14ac:dyDescent="0.25">
      <c r="A143" s="112"/>
      <c r="B143" s="112"/>
      <c r="C143" s="112"/>
      <c r="D143" s="40" t="s">
        <v>59</v>
      </c>
      <c r="E143" s="7">
        <f>+F143+G143+H143+I143+J143+K143+P143</f>
        <v>0</v>
      </c>
      <c r="F143" s="14">
        <v>0</v>
      </c>
      <c r="G143" s="32">
        <v>0</v>
      </c>
      <c r="H143" s="32">
        <v>0</v>
      </c>
      <c r="I143" s="32">
        <v>0</v>
      </c>
      <c r="J143" s="32">
        <v>0</v>
      </c>
      <c r="K143" s="89">
        <v>0</v>
      </c>
      <c r="L143" s="80">
        <v>0</v>
      </c>
      <c r="M143" s="10">
        <v>0</v>
      </c>
      <c r="N143" s="10">
        <v>0</v>
      </c>
      <c r="O143" s="10">
        <v>0</v>
      </c>
      <c r="P143" s="10">
        <v>0</v>
      </c>
    </row>
    <row r="144" spans="1:16" ht="15.75" customHeight="1" x14ac:dyDescent="0.25">
      <c r="A144" s="112" t="s">
        <v>84</v>
      </c>
      <c r="B144" s="112"/>
      <c r="C144" s="112"/>
      <c r="D144" s="50" t="s">
        <v>13</v>
      </c>
      <c r="E144" s="7">
        <f>+F144+G144+H144+I144+J144+K144+L144+M144+N144+O144+P144</f>
        <v>367548.8</v>
      </c>
      <c r="F144" s="7">
        <f>SUM(F145:F148)</f>
        <v>100048.8</v>
      </c>
      <c r="G144" s="7">
        <f>SUM(G145:G148)</f>
        <v>100000</v>
      </c>
      <c r="H144" s="7">
        <f>SUM(H145:H148)</f>
        <v>167500</v>
      </c>
      <c r="I144" s="8">
        <v>0</v>
      </c>
      <c r="J144" s="8">
        <v>0</v>
      </c>
      <c r="K144" s="75">
        <v>0</v>
      </c>
      <c r="L144" s="85">
        <v>0</v>
      </c>
      <c r="M144" s="12">
        <v>0</v>
      </c>
      <c r="N144" s="12">
        <v>0</v>
      </c>
      <c r="O144" s="12">
        <v>0</v>
      </c>
      <c r="P144" s="12">
        <v>0</v>
      </c>
    </row>
    <row r="145" spans="1:16" ht="25.5" x14ac:dyDescent="0.25">
      <c r="A145" s="112"/>
      <c r="B145" s="112"/>
      <c r="C145" s="112"/>
      <c r="D145" s="39" t="s">
        <v>56</v>
      </c>
      <c r="E145" s="7">
        <f>+F145+G145+H145+I145+J145+K145+P145</f>
        <v>0</v>
      </c>
      <c r="F145" s="9">
        <v>0</v>
      </c>
      <c r="G145" s="11">
        <v>0</v>
      </c>
      <c r="H145" s="11">
        <v>0</v>
      </c>
      <c r="I145" s="11">
        <v>0</v>
      </c>
      <c r="J145" s="11">
        <v>0</v>
      </c>
      <c r="K145" s="90">
        <v>0</v>
      </c>
      <c r="L145" s="80">
        <v>0</v>
      </c>
      <c r="M145" s="10">
        <v>0</v>
      </c>
      <c r="N145" s="10">
        <v>0</v>
      </c>
      <c r="O145" s="10">
        <v>0</v>
      </c>
      <c r="P145" s="10">
        <v>0</v>
      </c>
    </row>
    <row r="146" spans="1:16" ht="25.5" x14ac:dyDescent="0.25">
      <c r="A146" s="112"/>
      <c r="B146" s="112"/>
      <c r="C146" s="112"/>
      <c r="D146" s="39" t="s">
        <v>57</v>
      </c>
      <c r="E146" s="7">
        <f>+F146+G146+H146+I146+J146+K146+P146</f>
        <v>237548.79999999999</v>
      </c>
      <c r="F146" s="9">
        <v>70048.800000000003</v>
      </c>
      <c r="G146" s="11">
        <v>0</v>
      </c>
      <c r="H146" s="11">
        <v>167500</v>
      </c>
      <c r="I146" s="11">
        <v>0</v>
      </c>
      <c r="J146" s="11">
        <v>0</v>
      </c>
      <c r="K146" s="90">
        <v>0</v>
      </c>
      <c r="L146" s="80">
        <v>0</v>
      </c>
      <c r="M146" s="10">
        <v>0</v>
      </c>
      <c r="N146" s="10">
        <v>0</v>
      </c>
      <c r="O146" s="10">
        <v>0</v>
      </c>
      <c r="P146" s="10">
        <v>0</v>
      </c>
    </row>
    <row r="147" spans="1:16" ht="15.75" x14ac:dyDescent="0.25">
      <c r="A147" s="112"/>
      <c r="B147" s="112"/>
      <c r="C147" s="112"/>
      <c r="D147" s="39" t="s">
        <v>58</v>
      </c>
      <c r="E147" s="7">
        <f>+F147+G147+H147+I147+J147+K147+P147</f>
        <v>130000</v>
      </c>
      <c r="F147" s="9">
        <v>30000</v>
      </c>
      <c r="G147" s="11">
        <v>100000</v>
      </c>
      <c r="H147" s="11">
        <v>0</v>
      </c>
      <c r="I147" s="11">
        <v>0</v>
      </c>
      <c r="J147" s="11">
        <v>0</v>
      </c>
      <c r="K147" s="90">
        <v>0</v>
      </c>
      <c r="L147" s="80">
        <v>0</v>
      </c>
      <c r="M147" s="10">
        <v>0</v>
      </c>
      <c r="N147" s="10">
        <v>0</v>
      </c>
      <c r="O147" s="10">
        <v>0</v>
      </c>
      <c r="P147" s="10">
        <v>0</v>
      </c>
    </row>
    <row r="148" spans="1:16" ht="26.25" x14ac:dyDescent="0.25">
      <c r="A148" s="112"/>
      <c r="B148" s="112"/>
      <c r="C148" s="112"/>
      <c r="D148" s="40" t="s">
        <v>59</v>
      </c>
      <c r="E148" s="7">
        <f>+F148+G148+H148+I148+J148+K148+P148</f>
        <v>0</v>
      </c>
      <c r="F148" s="9">
        <v>0</v>
      </c>
      <c r="G148" s="11">
        <v>0</v>
      </c>
      <c r="H148" s="11">
        <v>0</v>
      </c>
      <c r="I148" s="11">
        <v>0</v>
      </c>
      <c r="J148" s="11">
        <v>0</v>
      </c>
      <c r="K148" s="90">
        <v>0</v>
      </c>
      <c r="L148" s="80">
        <v>0</v>
      </c>
      <c r="M148" s="10">
        <v>0</v>
      </c>
      <c r="N148" s="10">
        <v>0</v>
      </c>
      <c r="O148" s="10">
        <v>0</v>
      </c>
      <c r="P148" s="10">
        <v>0</v>
      </c>
    </row>
    <row r="149" spans="1:16" ht="15.75" customHeight="1" x14ac:dyDescent="0.25">
      <c r="A149" s="112" t="s">
        <v>67</v>
      </c>
      <c r="B149" s="112"/>
      <c r="C149" s="112"/>
      <c r="D149" s="49" t="s">
        <v>13</v>
      </c>
      <c r="E149" s="7">
        <f>+F149+G149+H149+I149+J149+K149+L149+M149+N149+O149+P149</f>
        <v>97596171.090000004</v>
      </c>
      <c r="F149" s="7">
        <f>F150+F151+F152+F153</f>
        <v>14027525.880000001</v>
      </c>
      <c r="G149" s="7">
        <f>G150+G151+G152+G153</f>
        <v>14393852.120000001</v>
      </c>
      <c r="H149" s="7">
        <f>H150+H151+H152+H153</f>
        <v>15016170.609999999</v>
      </c>
      <c r="I149" s="7">
        <f>I150+I151+I152+I153</f>
        <v>15567619.639999999</v>
      </c>
      <c r="J149" s="7">
        <f t="shared" ref="J149:P149" si="62">J150+J151+J152+J153</f>
        <v>13867072.84</v>
      </c>
      <c r="K149" s="73">
        <f t="shared" si="62"/>
        <v>12505094</v>
      </c>
      <c r="L149" s="73">
        <f t="shared" si="62"/>
        <v>12218836</v>
      </c>
      <c r="M149" s="12">
        <v>0</v>
      </c>
      <c r="N149" s="12">
        <v>0</v>
      </c>
      <c r="O149" s="12">
        <v>0</v>
      </c>
      <c r="P149" s="7">
        <f t="shared" si="62"/>
        <v>0</v>
      </c>
    </row>
    <row r="150" spans="1:16" ht="15.75" x14ac:dyDescent="0.25">
      <c r="A150" s="112"/>
      <c r="B150" s="112"/>
      <c r="C150" s="112"/>
      <c r="D150" s="37" t="s">
        <v>56</v>
      </c>
      <c r="E150" s="7">
        <f>+F150+G150+H150+I150+J150+K150+P150</f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74">
        <v>0</v>
      </c>
      <c r="L150" s="80">
        <v>0</v>
      </c>
      <c r="M150" s="10">
        <v>0</v>
      </c>
      <c r="N150" s="10">
        <v>0</v>
      </c>
      <c r="O150" s="10">
        <v>0</v>
      </c>
      <c r="P150" s="9">
        <f>Q149+R149+S149+T149+U149+V149+W149+X149+Y149</f>
        <v>0</v>
      </c>
    </row>
    <row r="151" spans="1:16" ht="24" x14ac:dyDescent="0.25">
      <c r="A151" s="112"/>
      <c r="B151" s="112"/>
      <c r="C151" s="112"/>
      <c r="D151" s="37" t="s">
        <v>57</v>
      </c>
      <c r="E151" s="7">
        <f>+F151+G151+H151+I151+J151+K151+P151</f>
        <v>460000</v>
      </c>
      <c r="F151" s="32">
        <f>F53</f>
        <v>460000</v>
      </c>
      <c r="G151" s="32">
        <f>G53</f>
        <v>0</v>
      </c>
      <c r="H151" s="32">
        <f>H53</f>
        <v>0</v>
      </c>
      <c r="I151" s="32">
        <f>I53</f>
        <v>0</v>
      </c>
      <c r="J151" s="10">
        <f>K151+P151+Q151+R151+S151+T151+U151+V151+W151</f>
        <v>0</v>
      </c>
      <c r="K151" s="80">
        <f>P151+Q151+R151+S151+T151+U151+V151+W151+X151</f>
        <v>0</v>
      </c>
      <c r="L151" s="80">
        <v>0</v>
      </c>
      <c r="M151" s="10">
        <v>0</v>
      </c>
      <c r="N151" s="10">
        <v>0</v>
      </c>
      <c r="O151" s="10">
        <v>0</v>
      </c>
      <c r="P151" s="10">
        <f t="shared" ref="P151" si="63">Q151+R151+S151+T151+U151+V151+W151+X151+Y151</f>
        <v>0</v>
      </c>
    </row>
    <row r="152" spans="1:16" ht="15.75" x14ac:dyDescent="0.25">
      <c r="A152" s="112"/>
      <c r="B152" s="112"/>
      <c r="C152" s="112"/>
      <c r="D152" s="37" t="s">
        <v>60</v>
      </c>
      <c r="E152" s="7">
        <f>+F152+G152+H152+I152+J152+K152+L152+M152+N152+O152+P152</f>
        <v>97136171.090000004</v>
      </c>
      <c r="F152" s="9">
        <f>F13+F18+F23+F54</f>
        <v>13567525.880000001</v>
      </c>
      <c r="G152" s="9">
        <f>G13+G18+G23+G54</f>
        <v>14393852.120000001</v>
      </c>
      <c r="H152" s="9">
        <f>H13+H18+H23+H54</f>
        <v>15016170.609999999</v>
      </c>
      <c r="I152" s="9">
        <f>I18+I23+I13+I54</f>
        <v>15567619.639999999</v>
      </c>
      <c r="J152" s="9">
        <f>J18+J23+J13+J54</f>
        <v>13867072.84</v>
      </c>
      <c r="K152" s="74">
        <f>K18+K23+K13+K54</f>
        <v>12505094</v>
      </c>
      <c r="L152" s="74">
        <f>L18+L23+L13+L54</f>
        <v>12218836</v>
      </c>
      <c r="M152" s="10">
        <v>0</v>
      </c>
      <c r="N152" s="10">
        <v>0</v>
      </c>
      <c r="O152" s="10">
        <v>0</v>
      </c>
      <c r="P152" s="10">
        <f>Q153+R153+S153+T153+U153+V153+W153+X153+Y153</f>
        <v>0</v>
      </c>
    </row>
    <row r="153" spans="1:16" ht="24.75" x14ac:dyDescent="0.25">
      <c r="A153" s="112"/>
      <c r="B153" s="112"/>
      <c r="C153" s="112"/>
      <c r="D153" s="38" t="s">
        <v>59</v>
      </c>
      <c r="E153" s="7">
        <f t="shared" ref="E153:E158" si="64">+F153+G153+H153+I153+J153+K153+P153</f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74">
        <v>0</v>
      </c>
      <c r="L153" s="80">
        <v>0</v>
      </c>
      <c r="M153" s="10">
        <v>0</v>
      </c>
      <c r="N153" s="10">
        <v>0</v>
      </c>
      <c r="O153" s="10">
        <v>0</v>
      </c>
      <c r="P153" s="9">
        <f>Q152+R152+S152+T152+U152+V152+W152+X152+Y152</f>
        <v>0</v>
      </c>
    </row>
    <row r="154" spans="1:16" ht="15.75" customHeight="1" x14ac:dyDescent="0.25">
      <c r="A154" s="112" t="s">
        <v>68</v>
      </c>
      <c r="B154" s="112"/>
      <c r="C154" s="112"/>
      <c r="D154" s="50" t="s">
        <v>13</v>
      </c>
      <c r="E154" s="7">
        <f t="shared" si="64"/>
        <v>504118</v>
      </c>
      <c r="F154" s="13">
        <v>0</v>
      </c>
      <c r="G154" s="12">
        <v>0</v>
      </c>
      <c r="H154" s="35">
        <f>SUM(H155:H158)</f>
        <v>504118</v>
      </c>
      <c r="I154" s="12">
        <v>0</v>
      </c>
      <c r="J154" s="12">
        <v>0</v>
      </c>
      <c r="K154" s="85">
        <v>0</v>
      </c>
      <c r="L154" s="85">
        <v>0</v>
      </c>
      <c r="M154" s="12">
        <v>0</v>
      </c>
      <c r="N154" s="12">
        <v>0</v>
      </c>
      <c r="O154" s="12">
        <v>0</v>
      </c>
      <c r="P154" s="12">
        <v>0</v>
      </c>
    </row>
    <row r="155" spans="1:16" ht="25.5" x14ac:dyDescent="0.25">
      <c r="A155" s="112"/>
      <c r="B155" s="112"/>
      <c r="C155" s="112"/>
      <c r="D155" s="39" t="s">
        <v>56</v>
      </c>
      <c r="E155" s="7">
        <f t="shared" si="64"/>
        <v>0</v>
      </c>
      <c r="F155" s="46">
        <v>0</v>
      </c>
      <c r="G155" s="10">
        <v>0</v>
      </c>
      <c r="H155" s="10">
        <v>0</v>
      </c>
      <c r="I155" s="10">
        <v>0</v>
      </c>
      <c r="J155" s="10">
        <v>0</v>
      </c>
      <c r="K155" s="80">
        <v>0</v>
      </c>
      <c r="L155" s="80">
        <v>0</v>
      </c>
      <c r="M155" s="10">
        <v>0</v>
      </c>
      <c r="N155" s="10">
        <v>0</v>
      </c>
      <c r="O155" s="10">
        <v>0</v>
      </c>
      <c r="P155" s="10">
        <v>0</v>
      </c>
    </row>
    <row r="156" spans="1:16" ht="25.5" x14ac:dyDescent="0.25">
      <c r="A156" s="112"/>
      <c r="B156" s="112"/>
      <c r="C156" s="112"/>
      <c r="D156" s="39" t="s">
        <v>57</v>
      </c>
      <c r="E156" s="7">
        <f t="shared" si="64"/>
        <v>504118</v>
      </c>
      <c r="F156" s="46">
        <v>0</v>
      </c>
      <c r="G156" s="10">
        <v>0</v>
      </c>
      <c r="H156" s="32">
        <v>504118</v>
      </c>
      <c r="I156" s="10">
        <v>0</v>
      </c>
      <c r="J156" s="10">
        <v>0</v>
      </c>
      <c r="K156" s="80">
        <v>0</v>
      </c>
      <c r="L156" s="80">
        <v>0</v>
      </c>
      <c r="M156" s="10">
        <v>0</v>
      </c>
      <c r="N156" s="10">
        <v>0</v>
      </c>
      <c r="O156" s="10">
        <v>0</v>
      </c>
      <c r="P156" s="10">
        <v>0</v>
      </c>
    </row>
    <row r="157" spans="1:16" ht="15.75" x14ac:dyDescent="0.25">
      <c r="A157" s="112"/>
      <c r="B157" s="112"/>
      <c r="C157" s="112"/>
      <c r="D157" s="39" t="s">
        <v>58</v>
      </c>
      <c r="E157" s="7">
        <f t="shared" si="64"/>
        <v>0</v>
      </c>
      <c r="F157" s="46">
        <v>0</v>
      </c>
      <c r="G157" s="10">
        <v>0</v>
      </c>
      <c r="H157" s="10">
        <v>0</v>
      </c>
      <c r="I157" s="10">
        <v>0</v>
      </c>
      <c r="J157" s="10">
        <v>0</v>
      </c>
      <c r="K157" s="80">
        <v>0</v>
      </c>
      <c r="L157" s="80">
        <v>0</v>
      </c>
      <c r="M157" s="10">
        <v>0</v>
      </c>
      <c r="N157" s="10">
        <v>0</v>
      </c>
      <c r="O157" s="10">
        <v>0</v>
      </c>
      <c r="P157" s="10">
        <v>0</v>
      </c>
    </row>
    <row r="158" spans="1:16" ht="26.25" x14ac:dyDescent="0.25">
      <c r="A158" s="112"/>
      <c r="B158" s="112"/>
      <c r="C158" s="112"/>
      <c r="D158" s="40" t="s">
        <v>59</v>
      </c>
      <c r="E158" s="7">
        <f t="shared" si="64"/>
        <v>0</v>
      </c>
      <c r="F158" s="46">
        <v>0</v>
      </c>
      <c r="G158" s="10">
        <v>0</v>
      </c>
      <c r="H158" s="10">
        <v>0</v>
      </c>
      <c r="I158" s="10">
        <v>0</v>
      </c>
      <c r="J158" s="10">
        <v>0</v>
      </c>
      <c r="K158" s="80">
        <v>0</v>
      </c>
      <c r="L158" s="80">
        <v>0</v>
      </c>
      <c r="M158" s="10">
        <v>0</v>
      </c>
      <c r="N158" s="10">
        <v>0</v>
      </c>
      <c r="O158" s="10">
        <v>0</v>
      </c>
      <c r="P158" s="10">
        <v>0</v>
      </c>
    </row>
  </sheetData>
  <mergeCells count="85">
    <mergeCell ref="O1:P1"/>
    <mergeCell ref="M2:P2"/>
    <mergeCell ref="A93:A97"/>
    <mergeCell ref="B93:B97"/>
    <mergeCell ref="C93:C97"/>
    <mergeCell ref="A92:P92"/>
    <mergeCell ref="A87:A91"/>
    <mergeCell ref="B87:B91"/>
    <mergeCell ref="C87:C91"/>
    <mergeCell ref="B82:B86"/>
    <mergeCell ref="A82:A86"/>
    <mergeCell ref="C82:C86"/>
    <mergeCell ref="C62:C66"/>
    <mergeCell ref="A67:A71"/>
    <mergeCell ref="B67:B71"/>
    <mergeCell ref="C67:C71"/>
    <mergeCell ref="A77:A81"/>
    <mergeCell ref="A108:A112"/>
    <mergeCell ref="B108:B112"/>
    <mergeCell ref="C108:C112"/>
    <mergeCell ref="A98:A102"/>
    <mergeCell ref="B98:B102"/>
    <mergeCell ref="C98:C102"/>
    <mergeCell ref="A103:A107"/>
    <mergeCell ref="B103:B107"/>
    <mergeCell ref="C103:C107"/>
    <mergeCell ref="B77:B81"/>
    <mergeCell ref="C77:C81"/>
    <mergeCell ref="A45:P45"/>
    <mergeCell ref="A46:A50"/>
    <mergeCell ref="B46:B50"/>
    <mergeCell ref="C46:C50"/>
    <mergeCell ref="A72:A76"/>
    <mergeCell ref="B72:B76"/>
    <mergeCell ref="C72:C76"/>
    <mergeCell ref="A51:A55"/>
    <mergeCell ref="B51:B55"/>
    <mergeCell ref="C51:C55"/>
    <mergeCell ref="A56:A60"/>
    <mergeCell ref="B56:B60"/>
    <mergeCell ref="C56:C60"/>
    <mergeCell ref="A61:P61"/>
    <mergeCell ref="A62:A66"/>
    <mergeCell ref="B62:B66"/>
    <mergeCell ref="A35:A39"/>
    <mergeCell ref="B35:B39"/>
    <mergeCell ref="C35:C39"/>
    <mergeCell ref="A40:A44"/>
    <mergeCell ref="B40:B44"/>
    <mergeCell ref="C40:C44"/>
    <mergeCell ref="A25:A29"/>
    <mergeCell ref="B25:B29"/>
    <mergeCell ref="C25:C29"/>
    <mergeCell ref="A30:A34"/>
    <mergeCell ref="B30:B34"/>
    <mergeCell ref="C30:C34"/>
    <mergeCell ref="A15:A19"/>
    <mergeCell ref="B15:B19"/>
    <mergeCell ref="C15:C19"/>
    <mergeCell ref="A20:A24"/>
    <mergeCell ref="B20:B24"/>
    <mergeCell ref="C20:C24"/>
    <mergeCell ref="A149:C153"/>
    <mergeCell ref="A154:C158"/>
    <mergeCell ref="A113:C117"/>
    <mergeCell ref="A118:C122"/>
    <mergeCell ref="A123:C127"/>
    <mergeCell ref="A128:C128"/>
    <mergeCell ref="A129:C133"/>
    <mergeCell ref="A134:C138"/>
    <mergeCell ref="A139:C143"/>
    <mergeCell ref="A144:C148"/>
    <mergeCell ref="A9:P9"/>
    <mergeCell ref="A10:A14"/>
    <mergeCell ref="B10:B14"/>
    <mergeCell ref="O3:P3"/>
    <mergeCell ref="A4:P4"/>
    <mergeCell ref="A5:A7"/>
    <mergeCell ref="B5:B7"/>
    <mergeCell ref="C5:C7"/>
    <mergeCell ref="D5:D7"/>
    <mergeCell ref="E5:P5"/>
    <mergeCell ref="E6:E7"/>
    <mergeCell ref="F6:P6"/>
    <mergeCell ref="C10:C14"/>
  </mergeCells>
  <pageMargins left="1.1811023622047245" right="0.39370078740157483" top="0.78740157480314965" bottom="0.78740157480314965" header="0.31496062992125984" footer="0.31496062992125984"/>
  <pageSetup paperSize="9" scale="43" firstPageNumber="6" fitToHeight="5" orientation="landscape" useFirstPageNumber="1" verticalDpi="180" r:id="rId1"/>
  <headerFooter>
    <oddHeader>&amp;C&amp;P</oddHeader>
  </headerFooter>
  <rowBreaks count="2" manualBreakCount="2">
    <brk id="39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 (2)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2023-11-01T09:46:13Z</dcterms:modified>
</cp:coreProperties>
</file>