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50" i="1" l="1"/>
  <c r="E53" i="1"/>
  <c r="E52" i="1"/>
  <c r="E51" i="1"/>
  <c r="J13" i="1" l="1"/>
  <c r="E69" i="1" l="1"/>
  <c r="I52" i="1"/>
  <c r="G38" i="1"/>
  <c r="E48" i="1"/>
  <c r="I45" i="1"/>
  <c r="E45" i="1" s="1"/>
  <c r="G45" i="1"/>
  <c r="E39" i="1"/>
  <c r="E38" i="1"/>
  <c r="E37" i="1"/>
  <c r="E36" i="1"/>
  <c r="I35" i="1"/>
  <c r="G35" i="1"/>
  <c r="E35" i="1" l="1"/>
  <c r="J66" i="1"/>
  <c r="I66" i="1"/>
  <c r="E43" i="1" l="1"/>
  <c r="I40" i="1"/>
  <c r="E40" i="1" s="1"/>
  <c r="G40" i="1"/>
  <c r="E34" i="1"/>
  <c r="E33" i="1"/>
  <c r="E32" i="1"/>
  <c r="E31" i="1"/>
  <c r="I30" i="1"/>
  <c r="G30" i="1"/>
  <c r="E30" i="1" l="1"/>
  <c r="I62" i="1"/>
  <c r="I73" i="1" s="1"/>
  <c r="E54" i="1"/>
  <c r="G53" i="1"/>
  <c r="F53" i="1"/>
  <c r="G52" i="1"/>
  <c r="F52" i="1"/>
  <c r="G51" i="1"/>
  <c r="F51" i="1"/>
  <c r="Q50" i="1"/>
  <c r="P50" i="1"/>
  <c r="O50" i="1"/>
  <c r="N50" i="1"/>
  <c r="M50" i="1"/>
  <c r="G50" i="1" l="1"/>
  <c r="F50" i="1"/>
  <c r="K10" i="1" l="1"/>
  <c r="E55" i="1"/>
  <c r="E56" i="1"/>
  <c r="E57" i="1"/>
  <c r="E58" i="1"/>
  <c r="E59" i="1"/>
  <c r="E64" i="1"/>
  <c r="E22" i="1" l="1"/>
  <c r="F10" i="1"/>
  <c r="I10" i="1"/>
  <c r="J10" i="1"/>
  <c r="L10" i="1"/>
  <c r="M10" i="1"/>
  <c r="N10" i="1"/>
  <c r="O10" i="1"/>
  <c r="P10" i="1"/>
  <c r="Q10" i="1"/>
  <c r="I17" i="1" l="1"/>
  <c r="G74" i="1" l="1"/>
  <c r="G71" i="1"/>
  <c r="F71" i="1"/>
  <c r="G66" i="1"/>
  <c r="F66" i="1"/>
  <c r="E70" i="1" l="1"/>
  <c r="E68" i="1"/>
  <c r="E67" i="1"/>
  <c r="E66" i="1" l="1"/>
  <c r="G25" i="1"/>
  <c r="G20" i="1"/>
  <c r="G15" i="1"/>
  <c r="E29" i="1" l="1"/>
  <c r="K25" i="1"/>
  <c r="L25" i="1"/>
  <c r="M25" i="1"/>
  <c r="N25" i="1"/>
  <c r="O25" i="1"/>
  <c r="P25" i="1"/>
  <c r="Q25" i="1"/>
  <c r="E21" i="1"/>
  <c r="Q20" i="1"/>
  <c r="P20" i="1"/>
  <c r="O20" i="1"/>
  <c r="N20" i="1"/>
  <c r="M20" i="1"/>
  <c r="L20" i="1"/>
  <c r="K20" i="1"/>
  <c r="J20" i="1"/>
  <c r="F20" i="1"/>
  <c r="E19" i="1"/>
  <c r="Q15" i="1"/>
  <c r="P15" i="1"/>
  <c r="O15" i="1"/>
  <c r="N15" i="1"/>
  <c r="M15" i="1"/>
  <c r="F15" i="1"/>
  <c r="F60" i="1" l="1"/>
  <c r="H27" i="1" l="1"/>
  <c r="H26" i="1"/>
  <c r="H24" i="1"/>
  <c r="H23" i="1"/>
  <c r="E23" i="1" s="1"/>
  <c r="H13" i="1"/>
  <c r="H12" i="1"/>
  <c r="E12" i="1" s="1"/>
  <c r="H11" i="1"/>
  <c r="E13" i="1" l="1"/>
  <c r="E11" i="1"/>
  <c r="H10" i="1"/>
  <c r="H16" i="1"/>
  <c r="H51" i="1" s="1"/>
  <c r="H28" i="1"/>
  <c r="H25" i="1" s="1"/>
  <c r="H20" i="1"/>
  <c r="H17" i="1"/>
  <c r="H52" i="1" s="1"/>
  <c r="H18" i="1"/>
  <c r="J28" i="1"/>
  <c r="J53" i="1" s="1"/>
  <c r="J63" i="1" s="1"/>
  <c r="J74" i="1" s="1"/>
  <c r="E10" i="1" l="1"/>
  <c r="H61" i="1"/>
  <c r="H62" i="1"/>
  <c r="H53" i="1"/>
  <c r="H50" i="1" s="1"/>
  <c r="J25" i="1"/>
  <c r="H15" i="1"/>
  <c r="J18" i="1"/>
  <c r="I18" i="1"/>
  <c r="J16" i="1"/>
  <c r="J51" i="1" s="1"/>
  <c r="J61" i="1" s="1"/>
  <c r="I16" i="1"/>
  <c r="H63" i="1" l="1"/>
  <c r="H74" i="1" s="1"/>
  <c r="H72" i="1"/>
  <c r="I15" i="1"/>
  <c r="J72" i="1"/>
  <c r="J17" i="1"/>
  <c r="E75" i="1"/>
  <c r="L18" i="1"/>
  <c r="L53" i="1" s="1"/>
  <c r="L63" i="1" s="1"/>
  <c r="K18" i="1"/>
  <c r="K53" i="1" s="1"/>
  <c r="K63" i="1" s="1"/>
  <c r="L17" i="1"/>
  <c r="L52" i="1" s="1"/>
  <c r="L62" i="1" s="1"/>
  <c r="K17" i="1"/>
  <c r="K52" i="1" s="1"/>
  <c r="K62" i="1" s="1"/>
  <c r="L16" i="1"/>
  <c r="L51" i="1" s="1"/>
  <c r="L61" i="1" s="1"/>
  <c r="K16" i="1"/>
  <c r="K51" i="1" s="1"/>
  <c r="K61" i="1" s="1"/>
  <c r="I27" i="1"/>
  <c r="I28" i="1"/>
  <c r="E28" i="1" s="1"/>
  <c r="I26" i="1"/>
  <c r="I51" i="1" s="1"/>
  <c r="I24" i="1"/>
  <c r="I61" i="1" l="1"/>
  <c r="I72" i="1" s="1"/>
  <c r="I53" i="1"/>
  <c r="I63" i="1" s="1"/>
  <c r="I74" i="1" s="1"/>
  <c r="K60" i="1"/>
  <c r="L60" i="1"/>
  <c r="H60" i="1"/>
  <c r="J52" i="1"/>
  <c r="L50" i="1"/>
  <c r="E27" i="1"/>
  <c r="K50" i="1"/>
  <c r="I20" i="1"/>
  <c r="E24" i="1"/>
  <c r="E20" i="1" s="1"/>
  <c r="K15" i="1"/>
  <c r="I25" i="1"/>
  <c r="E26" i="1"/>
  <c r="L15" i="1"/>
  <c r="L74" i="1"/>
  <c r="H73" i="1"/>
  <c r="H71" i="1" s="1"/>
  <c r="E18" i="1"/>
  <c r="J15" i="1"/>
  <c r="E16" i="1"/>
  <c r="E17" i="1"/>
  <c r="L73" i="1"/>
  <c r="K73" i="1"/>
  <c r="I50" i="1" l="1"/>
  <c r="I60" i="1"/>
  <c r="J50" i="1"/>
  <c r="J62" i="1"/>
  <c r="K74" i="1"/>
  <c r="E15" i="1"/>
  <c r="E62" i="1"/>
  <c r="K72" i="1"/>
  <c r="E63" i="1"/>
  <c r="J60" i="1" l="1"/>
  <c r="J73" i="1"/>
  <c r="J71" i="1" s="1"/>
  <c r="L72" i="1"/>
  <c r="L71" i="1" s="1"/>
  <c r="K71" i="1"/>
  <c r="E61" i="1"/>
  <c r="E60" i="1" s="1"/>
  <c r="E73" i="1"/>
  <c r="I71" i="1"/>
  <c r="E72" i="1" l="1"/>
  <c r="E74" i="1"/>
  <c r="F25" i="1"/>
  <c r="E25" i="1" s="1"/>
  <c r="E71" i="1" l="1"/>
</calcChain>
</file>

<file path=xl/sharedStrings.xml><?xml version="1.0" encoding="utf-8"?>
<sst xmlns="http://schemas.openxmlformats.org/spreadsheetml/2006/main" count="103" uniqueCount="42">
  <si>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</si>
  <si>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</si>
  <si>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</si>
  <si>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</si>
  <si>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</si>
  <si>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</si>
  <si>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</si>
  <si>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</si>
  <si>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</si>
  <si>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</si>
  <si>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</si>
  <si>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</si>
  <si>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</si>
  <si>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</si>
  <si>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</si>
  <si>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</si>
  <si>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Благоустройство общественных территорий города Покачи &lt;1&gt;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</si>
  <si>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</si>
  <si>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</si>
  <si>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</si>
  <si>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</si>
  <si>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</si>
  <si>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Итого по мероприятию I</t>
  </si>
  <si>
    <t>Благоустройство дворовых территорий города Покачи &lt;2&gt;</t>
  </si>
  <si>
    <t>Итого по мероприятию II</t>
  </si>
  <si>
    <t>Итого по мероприятию III</t>
  </si>
  <si>
    <t>Итого по программе:</t>
  </si>
  <si>
    <t>Инвестиции в объекты муниципальной собственности</t>
  </si>
  <si>
    <t>Прочие расходы</t>
  </si>
  <si>
    <t>Соисполнитель 1 МУ "УКС" администрации города Покачи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</si>
  <si>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</si>
  <si>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 № основного мероприятия</t>
  </si>
  <si>
    <t>Ответственный исполнитель "Отдел архитектуры и градостроительства администрации города Покачи"</t>
  </si>
  <si>
    <t xml:space="preserve">Структурные элементы (основные мероприятия) муниципальной программы (их связь с целевыми показателями муниципальной программы)
</t>
  </si>
  <si>
    <t xml:space="preserve">Отдел архитектуры и градостроительства, МУ "УКС", </t>
  </si>
  <si>
    <t>Отдел архитектуры и градостроительства, МУ "УКС"</t>
  </si>
  <si>
    <t>Таблица 2</t>
  </si>
  <si>
    <t>иные источники финансировани</t>
  </si>
  <si>
    <t>Итого по мероприятию IV</t>
  </si>
  <si>
    <t>Реализация проекта инициативного бюджетирования "Площадка для выгула собак" &lt;3&gt;</t>
  </si>
  <si>
    <t>Мероприятия по подготовке территории города к празднованию нового года &lt;4&gt;</t>
  </si>
  <si>
    <t>Приложение 2
 к постановлению администрации города Покачи 
от 01.08.2023 № 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</si>
</sst>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/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4" fontId="1" fillId="2" borderId="1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topLeftCell="D1" zoomScaleNormal="100" workbookViewId="0">
      <selection activeCell="S7" sqref="S7"/>
    </sheetView>
  </sheetViews>
  <sheetFormatPr defaultRowHeight="15" x14ac:dyDescent="0.25"/>
  <cols>
    <col min="1" max="1" width="6.85546875" style="3" customWidth="1"/>
    <col min="2" max="2" width="25" style="3" customWidth="1"/>
    <col min="3" max="3" width="41" style="3" customWidth="1"/>
    <col min="4" max="4" width="27.7109375" style="3" customWidth="1"/>
    <col min="5" max="5" width="18.85546875" style="3" customWidth="1"/>
    <col min="6" max="6" width="15.28515625" style="3" customWidth="1"/>
    <col min="7" max="8" width="17.5703125" style="3" customWidth="1"/>
    <col min="9" max="9" width="17.7109375" style="4" customWidth="1"/>
    <col min="10" max="10" width="15.42578125" style="4" customWidth="1"/>
    <col min="11" max="11" width="14.42578125" style="4" customWidth="1"/>
    <col min="12" max="12" width="18.42578125" style="4" customWidth="1"/>
    <col min="13" max="15" width="9.5703125" style="3" bestFit="1" customWidth="1"/>
    <col min="16" max="16" width="9.5703125" style="3" customWidth="1"/>
    <col min="17" max="17" width="9.5703125" style="3" bestFit="1" customWidth="1"/>
    <col min="18" max="16384" width="9.140625" style="3"/>
  </cols>
  <sheetData>
    <row r="1" spans="1:17" s="2" customFormat="1" ht="61.5" customHeight="1" x14ac:dyDescent="0.25">
      <c r="A1" s="1"/>
      <c r="B1" s="1"/>
      <c r="C1" s="1"/>
      <c r="D1" s="1"/>
      <c r="E1" s="1"/>
      <c r="F1" s="1"/>
      <c r="G1" s="1"/>
      <c r="H1" s="1"/>
      <c r="I1" s="14"/>
      <c r="J1" s="14"/>
      <c r="K1" s="14"/>
      <c r="L1" s="14"/>
      <c r="M1" s="1"/>
      <c r="N1" s="20" t="s">
        <v>41</v>
      </c>
      <c r="O1" s="20"/>
      <c r="P1" s="20"/>
      <c r="Q1" s="20"/>
    </row>
    <row r="2" spans="1:17" x14ac:dyDescent="0.25">
      <c r="O2" s="21"/>
      <c r="P2" s="21"/>
      <c r="Q2" s="21"/>
    </row>
    <row r="3" spans="1:17" x14ac:dyDescent="0.25">
      <c r="O3" s="22" t="s">
        <v>36</v>
      </c>
      <c r="P3" s="22"/>
      <c r="Q3" s="22"/>
    </row>
    <row r="4" spans="1:17" x14ac:dyDescent="0.25">
      <c r="A4" s="21" t="s">
        <v>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6" spans="1:17" x14ac:dyDescent="0.25">
      <c r="A6" s="17" t="s">
        <v>31</v>
      </c>
      <c r="B6" s="17" t="s">
        <v>33</v>
      </c>
      <c r="C6" s="17" t="s">
        <v>0</v>
      </c>
      <c r="D6" s="17" t="s">
        <v>1</v>
      </c>
      <c r="E6" s="17" t="s">
        <v>2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 x14ac:dyDescent="0.25">
      <c r="A7" s="17"/>
      <c r="B7" s="17"/>
      <c r="C7" s="17"/>
      <c r="D7" s="17"/>
      <c r="E7" s="17" t="s">
        <v>3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80.25" customHeight="1" x14ac:dyDescent="0.25">
      <c r="A8" s="17"/>
      <c r="B8" s="17"/>
      <c r="C8" s="17"/>
      <c r="D8" s="17"/>
      <c r="E8" s="17"/>
      <c r="F8" s="5" t="s">
        <v>4</v>
      </c>
      <c r="G8" s="5" t="s">
        <v>5</v>
      </c>
      <c r="H8" s="5" t="s">
        <v>6</v>
      </c>
      <c r="I8" s="13" t="s">
        <v>7</v>
      </c>
      <c r="J8" s="13" t="s">
        <v>8</v>
      </c>
      <c r="K8" s="13" t="s">
        <v>9</v>
      </c>
      <c r="L8" s="13" t="s">
        <v>10</v>
      </c>
      <c r="M8" s="5" t="s">
        <v>11</v>
      </c>
      <c r="N8" s="5" t="s">
        <v>12</v>
      </c>
      <c r="O8" s="5" t="s">
        <v>13</v>
      </c>
      <c r="P8" s="5" t="s">
        <v>14</v>
      </c>
      <c r="Q8" s="5" t="s">
        <v>15</v>
      </c>
    </row>
    <row r="9" spans="1:17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3">
        <v>9</v>
      </c>
      <c r="J9" s="13">
        <v>10</v>
      </c>
      <c r="K9" s="13">
        <v>11</v>
      </c>
      <c r="L9" s="13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x14ac:dyDescent="0.25">
      <c r="A10" s="17">
        <v>1</v>
      </c>
      <c r="B10" s="16" t="s">
        <v>16</v>
      </c>
      <c r="C10" s="16" t="s">
        <v>35</v>
      </c>
      <c r="D10" s="6" t="s">
        <v>17</v>
      </c>
      <c r="E10" s="7">
        <f>E11+E12+E13+E14</f>
        <v>294584527.63000005</v>
      </c>
      <c r="F10" s="7">
        <f>SUM(F11:F14)</f>
        <v>2000000</v>
      </c>
      <c r="G10" s="7">
        <v>70935391.379999995</v>
      </c>
      <c r="H10" s="7">
        <f>SUM(H11:H14)</f>
        <v>85548171.640000001</v>
      </c>
      <c r="I10" s="12">
        <f t="shared" ref="I10:Q10" si="0">SUM(I11:I14)</f>
        <v>104187398.62</v>
      </c>
      <c r="J10" s="12">
        <f>J11+J12+J13+J14</f>
        <v>12882899.33</v>
      </c>
      <c r="K10" s="12">
        <f>K11+K12+K13+K14</f>
        <v>11794333.33</v>
      </c>
      <c r="L10" s="12">
        <f>L11+L12+L13+L14</f>
        <v>7236333.3300000001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</row>
    <row r="11" spans="1:17" x14ac:dyDescent="0.25">
      <c r="A11" s="17"/>
      <c r="B11" s="16"/>
      <c r="C11" s="16"/>
      <c r="D11" s="6" t="s">
        <v>18</v>
      </c>
      <c r="E11" s="7">
        <f>F11+G11+H11+I11+J11+K11+L11+M11+N11+O11+P11+Q11</f>
        <v>68435600</v>
      </c>
      <c r="F11" s="7">
        <v>0</v>
      </c>
      <c r="G11" s="7">
        <v>3782900</v>
      </c>
      <c r="H11" s="7">
        <f>50000000+3407100</f>
        <v>53407100</v>
      </c>
      <c r="I11" s="12">
        <v>3385800</v>
      </c>
      <c r="J11" s="15">
        <v>3720000</v>
      </c>
      <c r="K11" s="12">
        <v>4139800</v>
      </c>
      <c r="L11" s="12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17" ht="36" customHeight="1" x14ac:dyDescent="0.25">
      <c r="A12" s="17"/>
      <c r="B12" s="16"/>
      <c r="C12" s="16"/>
      <c r="D12" s="6" t="s">
        <v>19</v>
      </c>
      <c r="E12" s="7">
        <f>F12+G12+H12+I12+J12+K12+L12+M12+N12+O12+P12+Q12</f>
        <v>55773535.910000004</v>
      </c>
      <c r="F12" s="7">
        <v>0</v>
      </c>
      <c r="G12" s="7">
        <v>5916843.5899999999</v>
      </c>
      <c r="H12" s="7">
        <f>5329053.85+20425600</f>
        <v>25754653.850000001</v>
      </c>
      <c r="I12" s="12">
        <v>5295738.47</v>
      </c>
      <c r="J12" s="12">
        <v>5818500</v>
      </c>
      <c r="K12" s="12">
        <v>6475100</v>
      </c>
      <c r="L12" s="12">
        <v>6512700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7" x14ac:dyDescent="0.25">
      <c r="A13" s="17"/>
      <c r="B13" s="16"/>
      <c r="C13" s="16"/>
      <c r="D13" s="6" t="s">
        <v>20</v>
      </c>
      <c r="E13" s="7">
        <f>F13+G13+H13+I13+J13+K13+L13+M13+N13+O13+P13+Q13</f>
        <v>170375391.72000006</v>
      </c>
      <c r="F13" s="7">
        <v>2000000</v>
      </c>
      <c r="G13" s="7">
        <v>61235647.789999999</v>
      </c>
      <c r="H13" s="7">
        <f>1404923.81+970683.77+1741299.1+2269511.11</f>
        <v>6386417.79</v>
      </c>
      <c r="I13" s="12">
        <v>95505860.150000006</v>
      </c>
      <c r="J13" s="12">
        <f>1779833.33+1564566</f>
        <v>3344399.33</v>
      </c>
      <c r="K13" s="12">
        <v>1179433.33</v>
      </c>
      <c r="L13" s="12">
        <v>723633.33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17" ht="30" x14ac:dyDescent="0.25">
      <c r="A14" s="17"/>
      <c r="B14" s="16"/>
      <c r="C14" s="16"/>
      <c r="D14" s="6" t="s">
        <v>21</v>
      </c>
      <c r="E14" s="7">
        <v>0</v>
      </c>
      <c r="F14" s="7">
        <v>0</v>
      </c>
      <c r="G14" s="7">
        <v>0</v>
      </c>
      <c r="H14" s="7">
        <v>0</v>
      </c>
      <c r="I14" s="12">
        <v>0</v>
      </c>
      <c r="J14" s="12">
        <v>0</v>
      </c>
      <c r="K14" s="12">
        <v>0</v>
      </c>
      <c r="L14" s="12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</row>
    <row r="15" spans="1:17" x14ac:dyDescent="0.25">
      <c r="A15" s="17"/>
      <c r="B15" s="16" t="s">
        <v>22</v>
      </c>
      <c r="C15" s="16"/>
      <c r="D15" s="6" t="s">
        <v>17</v>
      </c>
      <c r="E15" s="7">
        <f>SUM(F15:Q15)</f>
        <v>294584527.62999994</v>
      </c>
      <c r="F15" s="7">
        <f>SUM(F16:F18:F19)</f>
        <v>2000000</v>
      </c>
      <c r="G15" s="7">
        <f>SUM(G16:G19)</f>
        <v>70935391.379999995</v>
      </c>
      <c r="H15" s="7">
        <f>SUM(H16:H18:H19)</f>
        <v>85548171.640000001</v>
      </c>
      <c r="I15" s="12">
        <f>SUM(I16:I18:I19)</f>
        <v>104187398.62</v>
      </c>
      <c r="J15" s="12">
        <f>SUM(J16:J18:J19)</f>
        <v>12882899.33</v>
      </c>
      <c r="K15" s="12">
        <f>SUM(K16:K18:K19)</f>
        <v>11794333.33</v>
      </c>
      <c r="L15" s="12">
        <f>SUM(L16:L18:L19)</f>
        <v>7236333.3300000001</v>
      </c>
      <c r="M15" s="7">
        <f>SUM(M16:M18:M19)</f>
        <v>0</v>
      </c>
      <c r="N15" s="7">
        <f>SUM(N16:N18:N19)</f>
        <v>0</v>
      </c>
      <c r="O15" s="7">
        <f>SUM(O16:O18:O19)</f>
        <v>0</v>
      </c>
      <c r="P15" s="7">
        <f>SUM(P16:P18:P19)</f>
        <v>0</v>
      </c>
      <c r="Q15" s="7">
        <f>SUM(Q16:Q18:Q19)</f>
        <v>0</v>
      </c>
    </row>
    <row r="16" spans="1:17" x14ac:dyDescent="0.25">
      <c r="A16" s="17"/>
      <c r="B16" s="16"/>
      <c r="C16" s="16"/>
      <c r="D16" s="6" t="s">
        <v>18</v>
      </c>
      <c r="E16" s="7">
        <f>SUM(F16:Q16)</f>
        <v>68435600</v>
      </c>
      <c r="F16" s="7">
        <v>0</v>
      </c>
      <c r="G16" s="7">
        <v>3782900</v>
      </c>
      <c r="H16" s="7">
        <f t="shared" ref="H16:J18" si="1">H11</f>
        <v>53407100</v>
      </c>
      <c r="I16" s="12">
        <f t="shared" si="1"/>
        <v>3385800</v>
      </c>
      <c r="J16" s="12">
        <f t="shared" si="1"/>
        <v>3720000</v>
      </c>
      <c r="K16" s="12">
        <f t="shared" ref="K16:L16" si="2">K11</f>
        <v>4139800</v>
      </c>
      <c r="L16" s="12">
        <f t="shared" si="2"/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x14ac:dyDescent="0.25">
      <c r="A17" s="17"/>
      <c r="B17" s="16"/>
      <c r="C17" s="16"/>
      <c r="D17" s="6" t="s">
        <v>19</v>
      </c>
      <c r="E17" s="7">
        <f t="shared" ref="E17:E19" si="3">SUM(F17:Q17)</f>
        <v>55773535.910000004</v>
      </c>
      <c r="F17" s="7">
        <v>0</v>
      </c>
      <c r="G17" s="7">
        <v>5916843.5899999999</v>
      </c>
      <c r="H17" s="7">
        <f t="shared" si="1"/>
        <v>25754653.850000001</v>
      </c>
      <c r="I17" s="12">
        <f>I12</f>
        <v>5295738.47</v>
      </c>
      <c r="J17" s="12">
        <f t="shared" si="1"/>
        <v>5818500</v>
      </c>
      <c r="K17" s="12">
        <f t="shared" ref="K17:L17" si="4">K12</f>
        <v>6475100</v>
      </c>
      <c r="L17" s="12">
        <f t="shared" si="4"/>
        <v>6512700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</row>
    <row r="18" spans="1:17" x14ac:dyDescent="0.25">
      <c r="A18" s="17"/>
      <c r="B18" s="16"/>
      <c r="C18" s="16"/>
      <c r="D18" s="6" t="s">
        <v>20</v>
      </c>
      <c r="E18" s="7">
        <f t="shared" si="3"/>
        <v>170375391.72000006</v>
      </c>
      <c r="F18" s="7">
        <v>2000000</v>
      </c>
      <c r="G18" s="7">
        <v>61235647.789999999</v>
      </c>
      <c r="H18" s="7">
        <f t="shared" si="1"/>
        <v>6386417.79</v>
      </c>
      <c r="I18" s="12">
        <f t="shared" si="1"/>
        <v>95505860.150000006</v>
      </c>
      <c r="J18" s="12">
        <f t="shared" si="1"/>
        <v>3344399.33</v>
      </c>
      <c r="K18" s="12">
        <f t="shared" ref="K18:L18" si="5">K13</f>
        <v>1179433.33</v>
      </c>
      <c r="L18" s="12">
        <f t="shared" si="5"/>
        <v>723633.33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</row>
    <row r="19" spans="1:17" ht="30" x14ac:dyDescent="0.25">
      <c r="A19" s="17"/>
      <c r="B19" s="16"/>
      <c r="C19" s="16"/>
      <c r="D19" s="6" t="s">
        <v>21</v>
      </c>
      <c r="E19" s="7">
        <f t="shared" si="3"/>
        <v>0</v>
      </c>
      <c r="F19" s="7">
        <v>0</v>
      </c>
      <c r="G19" s="7">
        <v>0</v>
      </c>
      <c r="H19" s="7">
        <v>0</v>
      </c>
      <c r="I19" s="12">
        <v>0</v>
      </c>
      <c r="J19" s="12">
        <v>0</v>
      </c>
      <c r="K19" s="12">
        <v>0</v>
      </c>
      <c r="L19" s="12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</row>
    <row r="20" spans="1:17" x14ac:dyDescent="0.25">
      <c r="A20" s="17">
        <v>2</v>
      </c>
      <c r="B20" s="16" t="s">
        <v>23</v>
      </c>
      <c r="C20" s="16" t="s">
        <v>35</v>
      </c>
      <c r="D20" s="6" t="s">
        <v>17</v>
      </c>
      <c r="E20" s="7">
        <f>E21+E22+E23+E24</f>
        <v>49279430.639999993</v>
      </c>
      <c r="F20" s="7">
        <f>SUM(F21:F24)</f>
        <v>6693378.6699999999</v>
      </c>
      <c r="G20" s="7">
        <f t="shared" ref="G20" si="6">SUM(G21:G24)</f>
        <v>25174217.039999999</v>
      </c>
      <c r="H20" s="7">
        <f t="shared" ref="H20:Q20" si="7">SUM(H21:H24)</f>
        <v>11110034.93</v>
      </c>
      <c r="I20" s="12">
        <f t="shared" si="7"/>
        <v>6301800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7">
        <f t="shared" si="7"/>
        <v>0</v>
      </c>
      <c r="N20" s="7">
        <f t="shared" si="7"/>
        <v>0</v>
      </c>
      <c r="O20" s="7">
        <f t="shared" si="7"/>
        <v>0</v>
      </c>
      <c r="P20" s="7">
        <f t="shared" si="7"/>
        <v>0</v>
      </c>
      <c r="Q20" s="7">
        <f t="shared" si="7"/>
        <v>0</v>
      </c>
    </row>
    <row r="21" spans="1:17" x14ac:dyDescent="0.25">
      <c r="A21" s="17"/>
      <c r="B21" s="16"/>
      <c r="C21" s="16"/>
      <c r="D21" s="6" t="s">
        <v>18</v>
      </c>
      <c r="E21" s="7">
        <f t="shared" ref="E21:E24" si="8">SUM(F21:Q21)</f>
        <v>0</v>
      </c>
      <c r="F21" s="7">
        <v>0</v>
      </c>
      <c r="G21" s="7">
        <v>0</v>
      </c>
      <c r="H21" s="7">
        <v>0</v>
      </c>
      <c r="I21" s="12">
        <v>0</v>
      </c>
      <c r="J21" s="12">
        <v>0</v>
      </c>
      <c r="K21" s="12">
        <v>0</v>
      </c>
      <c r="L21" s="12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</row>
    <row r="22" spans="1:17" x14ac:dyDescent="0.25">
      <c r="A22" s="17"/>
      <c r="B22" s="16"/>
      <c r="C22" s="16"/>
      <c r="D22" s="6" t="s">
        <v>19</v>
      </c>
      <c r="E22" s="7">
        <f>F22+G22+H22+I22+J22+K22+L22+M22+N22+O22+P22+Q22</f>
        <v>14055857.4</v>
      </c>
      <c r="F22" s="7">
        <v>2258657.4</v>
      </c>
      <c r="G22" s="7">
        <v>0</v>
      </c>
      <c r="H22" s="7">
        <v>9545700</v>
      </c>
      <c r="I22" s="12">
        <v>2251500</v>
      </c>
      <c r="J22" s="12">
        <v>0</v>
      </c>
      <c r="K22" s="12">
        <v>0</v>
      </c>
      <c r="L22" s="12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</row>
    <row r="23" spans="1:17" x14ac:dyDescent="0.25">
      <c r="A23" s="17"/>
      <c r="B23" s="16"/>
      <c r="C23" s="16"/>
      <c r="D23" s="6" t="s">
        <v>20</v>
      </c>
      <c r="E23" s="7">
        <f>F23+G23+H23+I23+J23+K23+L23+M23+N23+O23+P23+Q23</f>
        <v>35223573.239999995</v>
      </c>
      <c r="F23" s="7">
        <v>4434721.2699999996</v>
      </c>
      <c r="G23" s="7">
        <v>25174217.039999999</v>
      </c>
      <c r="H23" s="7">
        <f>203701.6+1060633.33+300000</f>
        <v>1564334.9300000002</v>
      </c>
      <c r="I23" s="12">
        <v>4050300</v>
      </c>
      <c r="J23" s="12">
        <v>0</v>
      </c>
      <c r="K23" s="12">
        <v>0</v>
      </c>
      <c r="L23" s="12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 ht="30" x14ac:dyDescent="0.25">
      <c r="A24" s="17"/>
      <c r="B24" s="16"/>
      <c r="C24" s="16"/>
      <c r="D24" s="6" t="s">
        <v>21</v>
      </c>
      <c r="E24" s="7">
        <f t="shared" si="8"/>
        <v>0</v>
      </c>
      <c r="F24" s="7">
        <v>0</v>
      </c>
      <c r="G24" s="7">
        <v>0</v>
      </c>
      <c r="H24" s="7">
        <f>H29</f>
        <v>0</v>
      </c>
      <c r="I24" s="12">
        <f>I29</f>
        <v>0</v>
      </c>
      <c r="J24" s="12">
        <v>0</v>
      </c>
      <c r="K24" s="12">
        <v>0</v>
      </c>
      <c r="L24" s="12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 x14ac:dyDescent="0.25">
      <c r="A25" s="17"/>
      <c r="B25" s="16" t="s">
        <v>24</v>
      </c>
      <c r="C25" s="16"/>
      <c r="D25" s="6" t="s">
        <v>17</v>
      </c>
      <c r="E25" s="7">
        <f>SUM(F25:Q25)</f>
        <v>49279430.640000001</v>
      </c>
      <c r="F25" s="7">
        <f>SUM(F26:F29)</f>
        <v>6693378.6699999999</v>
      </c>
      <c r="G25" s="7">
        <f t="shared" ref="G25" si="9">SUM(G26:G29)</f>
        <v>25174217.039999999</v>
      </c>
      <c r="H25" s="7">
        <f t="shared" ref="H25:Q25" si="10">SUM(H26:H29)</f>
        <v>11110034.93</v>
      </c>
      <c r="I25" s="12">
        <f t="shared" si="10"/>
        <v>6301800</v>
      </c>
      <c r="J25" s="12">
        <f t="shared" si="10"/>
        <v>0</v>
      </c>
      <c r="K25" s="12">
        <f t="shared" si="10"/>
        <v>0</v>
      </c>
      <c r="L25" s="12">
        <f t="shared" si="10"/>
        <v>0</v>
      </c>
      <c r="M25" s="7">
        <f t="shared" si="10"/>
        <v>0</v>
      </c>
      <c r="N25" s="7">
        <f t="shared" si="10"/>
        <v>0</v>
      </c>
      <c r="O25" s="7">
        <f t="shared" si="10"/>
        <v>0</v>
      </c>
      <c r="P25" s="7">
        <f t="shared" si="10"/>
        <v>0</v>
      </c>
      <c r="Q25" s="7">
        <f t="shared" si="10"/>
        <v>0</v>
      </c>
    </row>
    <row r="26" spans="1:17" x14ac:dyDescent="0.25">
      <c r="A26" s="17"/>
      <c r="B26" s="16"/>
      <c r="C26" s="16"/>
      <c r="D26" s="6" t="s">
        <v>18</v>
      </c>
      <c r="E26" s="7">
        <f t="shared" ref="E26:E29" si="11">SUM(F26:Q26)</f>
        <v>0</v>
      </c>
      <c r="F26" s="7">
        <v>0</v>
      </c>
      <c r="G26" s="7">
        <v>0</v>
      </c>
      <c r="H26" s="8">
        <f t="shared" ref="H26:I28" si="12">H21</f>
        <v>0</v>
      </c>
      <c r="I26" s="8">
        <f t="shared" si="12"/>
        <v>0</v>
      </c>
      <c r="J26" s="12">
        <v>0</v>
      </c>
      <c r="K26" s="12">
        <v>0</v>
      </c>
      <c r="L26" s="12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 x14ac:dyDescent="0.25">
      <c r="A27" s="17"/>
      <c r="B27" s="16"/>
      <c r="C27" s="16"/>
      <c r="D27" s="6" t="s">
        <v>19</v>
      </c>
      <c r="E27" s="7">
        <f t="shared" si="11"/>
        <v>14055857.4</v>
      </c>
      <c r="F27" s="7">
        <v>2258657.4</v>
      </c>
      <c r="G27" s="7">
        <v>0</v>
      </c>
      <c r="H27" s="8">
        <f t="shared" si="12"/>
        <v>9545700</v>
      </c>
      <c r="I27" s="8">
        <f t="shared" si="12"/>
        <v>2251500</v>
      </c>
      <c r="J27" s="12">
        <v>0</v>
      </c>
      <c r="K27" s="12">
        <v>0</v>
      </c>
      <c r="L27" s="12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 x14ac:dyDescent="0.25">
      <c r="A28" s="17"/>
      <c r="B28" s="16"/>
      <c r="C28" s="16"/>
      <c r="D28" s="6" t="s">
        <v>20</v>
      </c>
      <c r="E28" s="7">
        <f t="shared" si="11"/>
        <v>35223573.239999995</v>
      </c>
      <c r="F28" s="7">
        <v>4434721.2699999996</v>
      </c>
      <c r="G28" s="7">
        <v>25174217.039999999</v>
      </c>
      <c r="H28" s="8">
        <f t="shared" si="12"/>
        <v>1564334.9300000002</v>
      </c>
      <c r="I28" s="8">
        <f t="shared" si="12"/>
        <v>4050300</v>
      </c>
      <c r="J28" s="8">
        <f>J23</f>
        <v>0</v>
      </c>
      <c r="K28" s="12">
        <v>0</v>
      </c>
      <c r="L28" s="12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ht="30" x14ac:dyDescent="0.25">
      <c r="A29" s="17"/>
      <c r="B29" s="16"/>
      <c r="C29" s="16"/>
      <c r="D29" s="6" t="s">
        <v>21</v>
      </c>
      <c r="E29" s="7">
        <f t="shared" si="11"/>
        <v>0</v>
      </c>
      <c r="F29" s="7">
        <v>0</v>
      </c>
      <c r="G29" s="7">
        <v>0</v>
      </c>
      <c r="H29" s="8">
        <v>0</v>
      </c>
      <c r="I29" s="8">
        <v>0</v>
      </c>
      <c r="J29" s="12">
        <v>0</v>
      </c>
      <c r="K29" s="12">
        <v>0</v>
      </c>
      <c r="L29" s="12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4" customFormat="1" ht="15.75" customHeight="1" x14ac:dyDescent="0.25">
      <c r="A30" s="17">
        <v>3</v>
      </c>
      <c r="B30" s="16" t="s">
        <v>39</v>
      </c>
      <c r="C30" s="18" t="s">
        <v>35</v>
      </c>
      <c r="D30" s="6" t="s">
        <v>17</v>
      </c>
      <c r="E30" s="7">
        <f>E31+E32+E33+E34</f>
        <v>500000</v>
      </c>
      <c r="F30" s="7">
        <v>0</v>
      </c>
      <c r="G30" s="7">
        <f>G31+G32+G33+G34</f>
        <v>500000</v>
      </c>
      <c r="H30" s="8">
        <v>0</v>
      </c>
      <c r="I30" s="8">
        <f>I31+I32+I33+I34</f>
        <v>0</v>
      </c>
      <c r="J30" s="12">
        <v>0</v>
      </c>
      <c r="K30" s="12">
        <v>0</v>
      </c>
      <c r="L30" s="12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4" customFormat="1" x14ac:dyDescent="0.25">
      <c r="A31" s="17"/>
      <c r="B31" s="16"/>
      <c r="C31" s="18"/>
      <c r="D31" s="6" t="s">
        <v>18</v>
      </c>
      <c r="E31" s="7">
        <f>F31+G31+H31+I31+J31+K31+L31+M31+N31+O31+P31+Q31</f>
        <v>0</v>
      </c>
      <c r="F31" s="7">
        <v>0</v>
      </c>
      <c r="G31" s="7">
        <v>0</v>
      </c>
      <c r="H31" s="8">
        <v>0</v>
      </c>
      <c r="I31" s="8">
        <v>0</v>
      </c>
      <c r="J31" s="12">
        <v>0</v>
      </c>
      <c r="K31" s="12">
        <v>0</v>
      </c>
      <c r="L31" s="12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4" customFormat="1" x14ac:dyDescent="0.25">
      <c r="A32" s="17"/>
      <c r="B32" s="16"/>
      <c r="C32" s="18"/>
      <c r="D32" s="6" t="s">
        <v>19</v>
      </c>
      <c r="E32" s="7">
        <f>F32+G32+H32+I32+J32+K32+L32+M32+N32+O32+P32+Q32</f>
        <v>0</v>
      </c>
      <c r="F32" s="7">
        <v>0</v>
      </c>
      <c r="G32" s="7">
        <v>0</v>
      </c>
      <c r="H32" s="8">
        <v>0</v>
      </c>
      <c r="I32" s="8">
        <v>0</v>
      </c>
      <c r="J32" s="12">
        <v>0</v>
      </c>
      <c r="K32" s="12">
        <v>0</v>
      </c>
      <c r="L32" s="12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pans="1:21" s="4" customFormat="1" x14ac:dyDescent="0.25">
      <c r="A33" s="17"/>
      <c r="B33" s="16"/>
      <c r="C33" s="18"/>
      <c r="D33" s="6" t="s">
        <v>20</v>
      </c>
      <c r="E33" s="7">
        <f>F33+G33+H33+I33+J33+K33+L33+M33+N33+O33+P33+Q33</f>
        <v>500000</v>
      </c>
      <c r="F33" s="7">
        <v>0</v>
      </c>
      <c r="G33" s="7">
        <v>500000</v>
      </c>
      <c r="H33" s="8">
        <v>0</v>
      </c>
      <c r="I33" s="8">
        <v>0</v>
      </c>
      <c r="J33" s="12">
        <v>0</v>
      </c>
      <c r="K33" s="12">
        <v>0</v>
      </c>
      <c r="L33" s="12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</row>
    <row r="34" spans="1:21" s="4" customFormat="1" ht="30" x14ac:dyDescent="0.25">
      <c r="A34" s="17"/>
      <c r="B34" s="16"/>
      <c r="C34" s="18"/>
      <c r="D34" s="6" t="s">
        <v>37</v>
      </c>
      <c r="E34" s="7">
        <f>F34+G34+H34+I34+J34+K34+L34+M34+N34+O34+P34+Q34</f>
        <v>0</v>
      </c>
      <c r="F34" s="7">
        <v>0</v>
      </c>
      <c r="G34" s="7">
        <v>0</v>
      </c>
      <c r="H34" s="8">
        <v>0</v>
      </c>
      <c r="I34" s="8">
        <v>0</v>
      </c>
      <c r="J34" s="12">
        <v>0</v>
      </c>
      <c r="K34" s="12">
        <v>0</v>
      </c>
      <c r="L34" s="12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pans="1:21" s="4" customFormat="1" x14ac:dyDescent="0.25">
      <c r="A35" s="17"/>
      <c r="B35" s="17" t="s">
        <v>25</v>
      </c>
      <c r="C35" s="17"/>
      <c r="D35" s="6" t="s">
        <v>17</v>
      </c>
      <c r="E35" s="7">
        <f>E36+E37+E38+E39</f>
        <v>500000</v>
      </c>
      <c r="F35" s="7">
        <v>0</v>
      </c>
      <c r="G35" s="7">
        <f>G36+G37+G38+G39</f>
        <v>500000</v>
      </c>
      <c r="H35" s="8">
        <v>0</v>
      </c>
      <c r="I35" s="8">
        <f>I36+I37+I38+I39</f>
        <v>0</v>
      </c>
      <c r="J35" s="12">
        <v>0</v>
      </c>
      <c r="K35" s="12">
        <v>0</v>
      </c>
      <c r="L35" s="12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21" s="4" customFormat="1" x14ac:dyDescent="0.25">
      <c r="A36" s="17"/>
      <c r="B36" s="17"/>
      <c r="C36" s="17"/>
      <c r="D36" s="6" t="s">
        <v>18</v>
      </c>
      <c r="E36" s="7">
        <f>F36+G36+H36+I36+J36+K36+L36+M36+N36+O36+P36+Q36</f>
        <v>0</v>
      </c>
      <c r="F36" s="7">
        <v>0</v>
      </c>
      <c r="G36" s="7">
        <v>0</v>
      </c>
      <c r="H36" s="8">
        <v>0</v>
      </c>
      <c r="I36" s="8">
        <v>0</v>
      </c>
      <c r="J36" s="12">
        <v>0</v>
      </c>
      <c r="K36" s="12">
        <v>0</v>
      </c>
      <c r="L36" s="12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</row>
    <row r="37" spans="1:21" s="4" customFormat="1" x14ac:dyDescent="0.25">
      <c r="A37" s="17"/>
      <c r="B37" s="17"/>
      <c r="C37" s="17"/>
      <c r="D37" s="6" t="s">
        <v>19</v>
      </c>
      <c r="E37" s="7">
        <f>F37+G37+H37+I37+J37+K37+L37+M37+N37+O37+P37+Q37</f>
        <v>0</v>
      </c>
      <c r="F37" s="7">
        <v>0</v>
      </c>
      <c r="G37" s="7">
        <v>0</v>
      </c>
      <c r="H37" s="8">
        <v>0</v>
      </c>
      <c r="I37" s="8">
        <v>0</v>
      </c>
      <c r="J37" s="12">
        <v>0</v>
      </c>
      <c r="K37" s="12">
        <v>0</v>
      </c>
      <c r="L37" s="12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21" s="4" customFormat="1" x14ac:dyDescent="0.25">
      <c r="A38" s="17"/>
      <c r="B38" s="17"/>
      <c r="C38" s="17"/>
      <c r="D38" s="6" t="s">
        <v>20</v>
      </c>
      <c r="E38" s="7">
        <f>F38+G38+H38+I38+J38+K38+L38+M38+N38+O38+P38+Q38</f>
        <v>500000</v>
      </c>
      <c r="F38" s="7">
        <v>0</v>
      </c>
      <c r="G38" s="7">
        <f>G33</f>
        <v>500000</v>
      </c>
      <c r="H38" s="8">
        <v>0</v>
      </c>
      <c r="I38" s="8">
        <v>0</v>
      </c>
      <c r="J38" s="12">
        <v>0</v>
      </c>
      <c r="K38" s="12">
        <v>0</v>
      </c>
      <c r="L38" s="12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</row>
    <row r="39" spans="1:21" s="4" customFormat="1" ht="30" x14ac:dyDescent="0.25">
      <c r="A39" s="17"/>
      <c r="B39" s="17"/>
      <c r="C39" s="17"/>
      <c r="D39" s="6" t="s">
        <v>37</v>
      </c>
      <c r="E39" s="7">
        <f>F39+G39+H39+I39+J39+K39+L39+M39+N39+O39+P39+Q39</f>
        <v>0</v>
      </c>
      <c r="F39" s="7">
        <v>0</v>
      </c>
      <c r="G39" s="7">
        <v>0</v>
      </c>
      <c r="H39" s="8">
        <v>0</v>
      </c>
      <c r="I39" s="8">
        <v>0</v>
      </c>
      <c r="J39" s="12">
        <v>0</v>
      </c>
      <c r="K39" s="12">
        <v>0</v>
      </c>
      <c r="L39" s="12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</row>
    <row r="40" spans="1:21" s="4" customFormat="1" ht="15.75" customHeight="1" x14ac:dyDescent="0.25">
      <c r="A40" s="17">
        <v>4</v>
      </c>
      <c r="B40" s="18" t="s">
        <v>40</v>
      </c>
      <c r="C40" s="16" t="s">
        <v>34</v>
      </c>
      <c r="D40" s="6" t="s">
        <v>17</v>
      </c>
      <c r="E40" s="7">
        <f>SUM(F40:Q40)</f>
        <v>690000</v>
      </c>
      <c r="F40" s="7">
        <v>0</v>
      </c>
      <c r="G40" s="7">
        <f>SUM(G41:G44)</f>
        <v>0</v>
      </c>
      <c r="H40" s="7">
        <v>0</v>
      </c>
      <c r="I40" s="12">
        <f>I41+I42+I43+I44</f>
        <v>690000</v>
      </c>
      <c r="J40" s="12">
        <v>0</v>
      </c>
      <c r="K40" s="12">
        <v>0</v>
      </c>
      <c r="L40" s="12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21" s="4" customFormat="1" x14ac:dyDescent="0.25">
      <c r="A41" s="17"/>
      <c r="B41" s="18"/>
      <c r="C41" s="16"/>
      <c r="D41" s="6" t="s">
        <v>18</v>
      </c>
      <c r="E41" s="7">
        <v>0</v>
      </c>
      <c r="F41" s="7">
        <v>0</v>
      </c>
      <c r="G41" s="7">
        <v>0</v>
      </c>
      <c r="H41" s="7">
        <v>0</v>
      </c>
      <c r="I41" s="12">
        <v>0</v>
      </c>
      <c r="J41" s="12">
        <v>0</v>
      </c>
      <c r="K41" s="12">
        <v>0</v>
      </c>
      <c r="L41" s="12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21" s="4" customFormat="1" x14ac:dyDescent="0.25">
      <c r="A42" s="17"/>
      <c r="B42" s="18"/>
      <c r="C42" s="16"/>
      <c r="D42" s="6" t="s">
        <v>19</v>
      </c>
      <c r="E42" s="7">
        <v>0</v>
      </c>
      <c r="F42" s="7">
        <v>0</v>
      </c>
      <c r="G42" s="7">
        <v>0</v>
      </c>
      <c r="H42" s="7">
        <v>0</v>
      </c>
      <c r="I42" s="12">
        <v>0</v>
      </c>
      <c r="J42" s="12">
        <v>0</v>
      </c>
      <c r="K42" s="12">
        <v>0</v>
      </c>
      <c r="L42" s="12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21" s="4" customFormat="1" x14ac:dyDescent="0.25">
      <c r="A43" s="17"/>
      <c r="B43" s="18"/>
      <c r="C43" s="16"/>
      <c r="D43" s="6" t="s">
        <v>20</v>
      </c>
      <c r="E43" s="7">
        <f>F43+G43+H43+I43+J43+K43+L43+M43+N43+O43+P43+Q43</f>
        <v>690000</v>
      </c>
      <c r="F43" s="7">
        <v>0</v>
      </c>
      <c r="G43" s="7">
        <v>0</v>
      </c>
      <c r="H43" s="7">
        <v>0</v>
      </c>
      <c r="I43" s="12">
        <v>690000</v>
      </c>
      <c r="J43" s="12">
        <v>0</v>
      </c>
      <c r="K43" s="12">
        <v>0</v>
      </c>
      <c r="L43" s="12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21" s="4" customFormat="1" ht="30" x14ac:dyDescent="0.25">
      <c r="A44" s="17"/>
      <c r="B44" s="18"/>
      <c r="C44" s="16"/>
      <c r="D44" s="6" t="s">
        <v>21</v>
      </c>
      <c r="E44" s="7">
        <v>0</v>
      </c>
      <c r="F44" s="7">
        <v>0</v>
      </c>
      <c r="G44" s="7">
        <v>0</v>
      </c>
      <c r="H44" s="7">
        <v>0</v>
      </c>
      <c r="I44" s="12">
        <v>0</v>
      </c>
      <c r="J44" s="12">
        <v>0</v>
      </c>
      <c r="K44" s="12">
        <v>0</v>
      </c>
      <c r="L44" s="12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21" x14ac:dyDescent="0.25">
      <c r="A45" s="17"/>
      <c r="B45" s="16" t="s">
        <v>38</v>
      </c>
      <c r="C45" s="16"/>
      <c r="D45" s="6" t="s">
        <v>17</v>
      </c>
      <c r="E45" s="7">
        <f>SUM(F45:Q45)</f>
        <v>690000</v>
      </c>
      <c r="F45" s="7">
        <v>0</v>
      </c>
      <c r="G45" s="7">
        <f>SUM(G46:G49)</f>
        <v>0</v>
      </c>
      <c r="H45" s="7">
        <v>0</v>
      </c>
      <c r="I45" s="12">
        <f>I46+I47+I48+I49</f>
        <v>690000</v>
      </c>
      <c r="J45" s="12">
        <v>0</v>
      </c>
      <c r="K45" s="12">
        <v>0</v>
      </c>
      <c r="L45" s="12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4"/>
      <c r="S45" s="4"/>
      <c r="T45" s="4"/>
      <c r="U45" s="4"/>
    </row>
    <row r="46" spans="1:21" x14ac:dyDescent="0.25">
      <c r="A46" s="17"/>
      <c r="B46" s="16"/>
      <c r="C46" s="16"/>
      <c r="D46" s="6" t="s">
        <v>18</v>
      </c>
      <c r="E46" s="7">
        <v>0</v>
      </c>
      <c r="F46" s="7">
        <v>0</v>
      </c>
      <c r="G46" s="7">
        <v>0</v>
      </c>
      <c r="H46" s="7">
        <v>0</v>
      </c>
      <c r="I46" s="12">
        <v>0</v>
      </c>
      <c r="J46" s="12">
        <v>0</v>
      </c>
      <c r="K46" s="12">
        <v>0</v>
      </c>
      <c r="L46" s="12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4"/>
      <c r="S46" s="4"/>
      <c r="T46" s="4"/>
      <c r="U46" s="4"/>
    </row>
    <row r="47" spans="1:21" x14ac:dyDescent="0.25">
      <c r="A47" s="17"/>
      <c r="B47" s="16"/>
      <c r="C47" s="16"/>
      <c r="D47" s="6" t="s">
        <v>19</v>
      </c>
      <c r="E47" s="7">
        <v>0</v>
      </c>
      <c r="F47" s="7">
        <v>0</v>
      </c>
      <c r="G47" s="7">
        <v>0</v>
      </c>
      <c r="H47" s="7">
        <v>0</v>
      </c>
      <c r="I47" s="12">
        <v>0</v>
      </c>
      <c r="J47" s="12">
        <v>0</v>
      </c>
      <c r="K47" s="12">
        <v>0</v>
      </c>
      <c r="L47" s="12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4"/>
      <c r="S47" s="4"/>
      <c r="T47" s="4"/>
      <c r="U47" s="4"/>
    </row>
    <row r="48" spans="1:21" x14ac:dyDescent="0.25">
      <c r="A48" s="17"/>
      <c r="B48" s="16"/>
      <c r="C48" s="16"/>
      <c r="D48" s="6" t="s">
        <v>20</v>
      </c>
      <c r="E48" s="7">
        <f>F48+G48+H48+I48+J48+K48+L48+M48+N48+O48+P48+Q48</f>
        <v>690000</v>
      </c>
      <c r="F48" s="7">
        <v>0</v>
      </c>
      <c r="G48" s="7">
        <v>0</v>
      </c>
      <c r="H48" s="7">
        <v>0</v>
      </c>
      <c r="I48" s="12">
        <v>690000</v>
      </c>
      <c r="J48" s="12">
        <v>0</v>
      </c>
      <c r="K48" s="12">
        <v>0</v>
      </c>
      <c r="L48" s="12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4"/>
      <c r="S48" s="4"/>
      <c r="T48" s="4"/>
      <c r="U48" s="4"/>
    </row>
    <row r="49" spans="1:21" ht="30" x14ac:dyDescent="0.25">
      <c r="A49" s="17"/>
      <c r="B49" s="16"/>
      <c r="C49" s="16"/>
      <c r="D49" s="6" t="s">
        <v>21</v>
      </c>
      <c r="E49" s="7">
        <v>0</v>
      </c>
      <c r="F49" s="7">
        <v>0</v>
      </c>
      <c r="G49" s="7">
        <v>0</v>
      </c>
      <c r="H49" s="7">
        <v>0</v>
      </c>
      <c r="I49" s="12">
        <v>0</v>
      </c>
      <c r="J49" s="12">
        <v>0</v>
      </c>
      <c r="K49" s="12">
        <v>0</v>
      </c>
      <c r="L49" s="12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4"/>
      <c r="S49" s="4"/>
      <c r="T49" s="4"/>
      <c r="U49" s="4"/>
    </row>
    <row r="50" spans="1:21" x14ac:dyDescent="0.25">
      <c r="A50" s="16" t="s">
        <v>26</v>
      </c>
      <c r="B50" s="16"/>
      <c r="C50" s="16"/>
      <c r="D50" s="6" t="s">
        <v>17</v>
      </c>
      <c r="E50" s="7">
        <f>E51+E52+E53</f>
        <v>345053958.27000004</v>
      </c>
      <c r="F50" s="7">
        <f t="shared" ref="F50:L50" si="13">F51+F52+F53+F54</f>
        <v>8693378.6699999999</v>
      </c>
      <c r="G50" s="7">
        <f t="shared" si="13"/>
        <v>96609608.420000002</v>
      </c>
      <c r="H50" s="7">
        <f t="shared" si="13"/>
        <v>96658206.569999993</v>
      </c>
      <c r="I50" s="12">
        <f>I51+I52+I53+I54</f>
        <v>111179198.62</v>
      </c>
      <c r="J50" s="12">
        <f t="shared" si="13"/>
        <v>12882899.33</v>
      </c>
      <c r="K50" s="12">
        <f t="shared" si="13"/>
        <v>11794333.33</v>
      </c>
      <c r="L50" s="12">
        <f t="shared" si="13"/>
        <v>7236333.3300000001</v>
      </c>
      <c r="M50" s="7">
        <f t="shared" ref="M50:Q50" si="14">SUM(M51:M54)</f>
        <v>0</v>
      </c>
      <c r="N50" s="7">
        <f t="shared" si="14"/>
        <v>0</v>
      </c>
      <c r="O50" s="7">
        <f t="shared" si="14"/>
        <v>0</v>
      </c>
      <c r="P50" s="7">
        <f t="shared" si="14"/>
        <v>0</v>
      </c>
      <c r="Q50" s="7">
        <f t="shared" si="14"/>
        <v>0</v>
      </c>
    </row>
    <row r="51" spans="1:21" x14ac:dyDescent="0.25">
      <c r="A51" s="16"/>
      <c r="B51" s="16"/>
      <c r="C51" s="16"/>
      <c r="D51" s="6" t="s">
        <v>18</v>
      </c>
      <c r="E51" s="7">
        <f>F51+G51+H51+I51+J51+K51+L51</f>
        <v>68435600</v>
      </c>
      <c r="F51" s="7">
        <f>F16+F26+F46+F36</f>
        <v>0</v>
      </c>
      <c r="G51" s="7">
        <f>G16+G26+G46+G36</f>
        <v>3782900</v>
      </c>
      <c r="H51" s="7">
        <f>H16+H26+H46+H36</f>
        <v>53407100</v>
      </c>
      <c r="I51" s="12">
        <f>I16+I26+I46+I36</f>
        <v>3385800</v>
      </c>
      <c r="J51" s="12">
        <f>J16+J26+J46</f>
        <v>3720000</v>
      </c>
      <c r="K51" s="12">
        <f t="shared" ref="K51:L53" si="15">K16+K26+K46</f>
        <v>4139800</v>
      </c>
      <c r="L51" s="12">
        <f t="shared" si="15"/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</row>
    <row r="52" spans="1:21" x14ac:dyDescent="0.25">
      <c r="A52" s="16"/>
      <c r="B52" s="16"/>
      <c r="C52" s="16"/>
      <c r="D52" s="6" t="s">
        <v>19</v>
      </c>
      <c r="E52" s="7">
        <f>F52+G52+H52+I52+J52+K52+L52</f>
        <v>69829393.310000002</v>
      </c>
      <c r="F52" s="7">
        <f>F12+F17+F27+F47+F37</f>
        <v>2258657.4</v>
      </c>
      <c r="G52" s="7">
        <f>G17+G27+G47+G37</f>
        <v>5916843.5899999999</v>
      </c>
      <c r="H52" s="7">
        <f>H17+H27+H47+H37</f>
        <v>35300353.850000001</v>
      </c>
      <c r="I52" s="12">
        <f>I12+I22</f>
        <v>7547238.4699999997</v>
      </c>
      <c r="J52" s="12">
        <f>J17+J27+J47</f>
        <v>5818500</v>
      </c>
      <c r="K52" s="12">
        <f t="shared" si="15"/>
        <v>6475100</v>
      </c>
      <c r="L52" s="12">
        <f t="shared" si="15"/>
        <v>6512700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</row>
    <row r="53" spans="1:21" x14ac:dyDescent="0.25">
      <c r="A53" s="16"/>
      <c r="B53" s="16"/>
      <c r="C53" s="16"/>
      <c r="D53" s="6" t="s">
        <v>20</v>
      </c>
      <c r="E53" s="7">
        <f>F53+G53+H53+I53+J53+K53+L53</f>
        <v>206788964.96000004</v>
      </c>
      <c r="F53" s="7">
        <f>F18+F28+F48+F38</f>
        <v>6434721.2699999996</v>
      </c>
      <c r="G53" s="7">
        <f>G18+G28+G48+G38</f>
        <v>86909864.829999998</v>
      </c>
      <c r="H53" s="7">
        <f>H13+H28+H48+H38</f>
        <v>7950752.7200000007</v>
      </c>
      <c r="I53" s="12">
        <f>I18+I28+I48+I38</f>
        <v>100246160.15000001</v>
      </c>
      <c r="J53" s="12">
        <f>J13+J28+J48</f>
        <v>3344399.33</v>
      </c>
      <c r="K53" s="12">
        <f t="shared" si="15"/>
        <v>1179433.33</v>
      </c>
      <c r="L53" s="12">
        <f t="shared" si="15"/>
        <v>723633.33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</row>
    <row r="54" spans="1:21" ht="30" x14ac:dyDescent="0.25">
      <c r="A54" s="16"/>
      <c r="B54" s="16"/>
      <c r="C54" s="16"/>
      <c r="D54" s="6" t="s">
        <v>21</v>
      </c>
      <c r="E54" s="7">
        <f t="shared" ref="E54" si="16">F54+G54+H54+I54+J54+K54+L54</f>
        <v>0</v>
      </c>
      <c r="F54" s="7">
        <v>0</v>
      </c>
      <c r="G54" s="7">
        <v>0</v>
      </c>
      <c r="H54" s="7">
        <v>0</v>
      </c>
      <c r="I54" s="12">
        <v>0</v>
      </c>
      <c r="J54" s="12">
        <v>0</v>
      </c>
      <c r="K54" s="12">
        <v>0</v>
      </c>
      <c r="L54" s="12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21" x14ac:dyDescent="0.25">
      <c r="A55" s="16" t="s">
        <v>27</v>
      </c>
      <c r="B55" s="16"/>
      <c r="C55" s="16"/>
      <c r="D55" s="6" t="s">
        <v>17</v>
      </c>
      <c r="E55" s="7">
        <f t="shared" ref="E55:E64" si="17">F55+G55+H55+I55+J55+K55+L55</f>
        <v>0</v>
      </c>
      <c r="F55" s="7">
        <v>0</v>
      </c>
      <c r="G55" s="7">
        <v>0</v>
      </c>
      <c r="H55" s="7">
        <v>0</v>
      </c>
      <c r="I55" s="12">
        <v>0</v>
      </c>
      <c r="J55" s="12">
        <v>0</v>
      </c>
      <c r="K55" s="12">
        <v>0</v>
      </c>
      <c r="L55" s="12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</row>
    <row r="56" spans="1:21" x14ac:dyDescent="0.25">
      <c r="A56" s="16"/>
      <c r="B56" s="16"/>
      <c r="C56" s="16"/>
      <c r="D56" s="6" t="s">
        <v>18</v>
      </c>
      <c r="E56" s="7">
        <f t="shared" si="17"/>
        <v>0</v>
      </c>
      <c r="F56" s="7">
        <v>0</v>
      </c>
      <c r="G56" s="7">
        <v>0</v>
      </c>
      <c r="H56" s="7">
        <v>0</v>
      </c>
      <c r="I56" s="12">
        <v>0</v>
      </c>
      <c r="J56" s="12">
        <v>0</v>
      </c>
      <c r="K56" s="12">
        <v>0</v>
      </c>
      <c r="L56" s="12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</row>
    <row r="57" spans="1:21" x14ac:dyDescent="0.25">
      <c r="A57" s="16"/>
      <c r="B57" s="16"/>
      <c r="C57" s="16"/>
      <c r="D57" s="6" t="s">
        <v>19</v>
      </c>
      <c r="E57" s="7">
        <f t="shared" si="17"/>
        <v>0</v>
      </c>
      <c r="F57" s="7">
        <v>0</v>
      </c>
      <c r="G57" s="7">
        <v>0</v>
      </c>
      <c r="H57" s="7">
        <v>0</v>
      </c>
      <c r="I57" s="12">
        <v>0</v>
      </c>
      <c r="J57" s="12">
        <v>0</v>
      </c>
      <c r="K57" s="12">
        <v>0</v>
      </c>
      <c r="L57" s="12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21" x14ac:dyDescent="0.25">
      <c r="A58" s="16"/>
      <c r="B58" s="16"/>
      <c r="C58" s="16"/>
      <c r="D58" s="6" t="s">
        <v>20</v>
      </c>
      <c r="E58" s="7">
        <f t="shared" si="17"/>
        <v>0</v>
      </c>
      <c r="F58" s="7">
        <v>0</v>
      </c>
      <c r="G58" s="7">
        <v>0</v>
      </c>
      <c r="H58" s="7">
        <v>0</v>
      </c>
      <c r="I58" s="12">
        <v>0</v>
      </c>
      <c r="J58" s="12">
        <v>0</v>
      </c>
      <c r="K58" s="12">
        <v>0</v>
      </c>
      <c r="L58" s="12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21" ht="30" x14ac:dyDescent="0.25">
      <c r="A59" s="16"/>
      <c r="B59" s="16"/>
      <c r="C59" s="16"/>
      <c r="D59" s="6" t="s">
        <v>21</v>
      </c>
      <c r="E59" s="7">
        <f t="shared" si="17"/>
        <v>0</v>
      </c>
      <c r="F59" s="7">
        <v>0</v>
      </c>
      <c r="G59" s="7">
        <v>0</v>
      </c>
      <c r="H59" s="7">
        <v>0</v>
      </c>
      <c r="I59" s="12">
        <v>0</v>
      </c>
      <c r="J59" s="12">
        <v>0</v>
      </c>
      <c r="K59" s="12">
        <v>0</v>
      </c>
      <c r="L59" s="12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21" x14ac:dyDescent="0.25">
      <c r="A60" s="16" t="s">
        <v>28</v>
      </c>
      <c r="B60" s="16"/>
      <c r="C60" s="16"/>
      <c r="D60" s="6" t="s">
        <v>17</v>
      </c>
      <c r="E60" s="7">
        <f>E61+E62+E63+E64</f>
        <v>345053958.27000004</v>
      </c>
      <c r="F60" s="7">
        <f>SUM(F61:F64)</f>
        <v>8693378.6699999999</v>
      </c>
      <c r="G60" s="7">
        <v>96609608.420000002</v>
      </c>
      <c r="H60" s="7">
        <f>SUM(H61:H63)</f>
        <v>96658206.569999993</v>
      </c>
      <c r="I60" s="12">
        <f>I61+I62+I63+I64</f>
        <v>111179198.62</v>
      </c>
      <c r="J60" s="12">
        <f t="shared" ref="J60:L60" si="18">J61+J62+J63+J64</f>
        <v>12882899.33</v>
      </c>
      <c r="K60" s="12">
        <f t="shared" si="18"/>
        <v>11794333.33</v>
      </c>
      <c r="L60" s="12">
        <f t="shared" si="18"/>
        <v>7236333.3300000001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21" x14ac:dyDescent="0.25">
      <c r="A61" s="16"/>
      <c r="B61" s="16"/>
      <c r="C61" s="16"/>
      <c r="D61" s="6" t="s">
        <v>18</v>
      </c>
      <c r="E61" s="7">
        <f t="shared" si="17"/>
        <v>68435600</v>
      </c>
      <c r="F61" s="7">
        <v>0</v>
      </c>
      <c r="G61" s="7">
        <v>3782900</v>
      </c>
      <c r="H61" s="7">
        <f t="shared" ref="H61:I63" si="19">H51</f>
        <v>53407100</v>
      </c>
      <c r="I61" s="12">
        <f t="shared" si="19"/>
        <v>3385800</v>
      </c>
      <c r="J61" s="12">
        <f t="shared" ref="J61:L61" si="20">J51</f>
        <v>3720000</v>
      </c>
      <c r="K61" s="12">
        <f t="shared" si="20"/>
        <v>4139800</v>
      </c>
      <c r="L61" s="12">
        <f t="shared" si="20"/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21" x14ac:dyDescent="0.25">
      <c r="A62" s="16"/>
      <c r="B62" s="16"/>
      <c r="C62" s="16"/>
      <c r="D62" s="6" t="s">
        <v>19</v>
      </c>
      <c r="E62" s="7">
        <f t="shared" si="17"/>
        <v>69829393.310000002</v>
      </c>
      <c r="F62" s="7">
        <v>2258657.4</v>
      </c>
      <c r="G62" s="7">
        <v>5916843.5899999999</v>
      </c>
      <c r="H62" s="7">
        <f t="shared" si="19"/>
        <v>35300353.850000001</v>
      </c>
      <c r="I62" s="12">
        <f t="shared" si="19"/>
        <v>7547238.4699999997</v>
      </c>
      <c r="J62" s="12">
        <f t="shared" ref="J62:L62" si="21">J52</f>
        <v>5818500</v>
      </c>
      <c r="K62" s="12">
        <f t="shared" si="21"/>
        <v>6475100</v>
      </c>
      <c r="L62" s="12">
        <f t="shared" si="21"/>
        <v>6512700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</row>
    <row r="63" spans="1:21" x14ac:dyDescent="0.25">
      <c r="A63" s="16"/>
      <c r="B63" s="16"/>
      <c r="C63" s="16"/>
      <c r="D63" s="6" t="s">
        <v>20</v>
      </c>
      <c r="E63" s="7">
        <f t="shared" si="17"/>
        <v>206788964.96000004</v>
      </c>
      <c r="F63" s="7">
        <v>6434721.2699999996</v>
      </c>
      <c r="G63" s="7">
        <v>86909864.829999998</v>
      </c>
      <c r="H63" s="7">
        <f t="shared" si="19"/>
        <v>7950752.7200000007</v>
      </c>
      <c r="I63" s="12">
        <f t="shared" si="19"/>
        <v>100246160.15000001</v>
      </c>
      <c r="J63" s="12">
        <f t="shared" ref="J63:L63" si="22">J53</f>
        <v>3344399.33</v>
      </c>
      <c r="K63" s="12">
        <f t="shared" si="22"/>
        <v>1179433.33</v>
      </c>
      <c r="L63" s="12">
        <f t="shared" si="22"/>
        <v>723633.33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</row>
    <row r="64" spans="1:21" ht="30" x14ac:dyDescent="0.25">
      <c r="A64" s="16"/>
      <c r="B64" s="16"/>
      <c r="C64" s="16"/>
      <c r="D64" s="6" t="s">
        <v>21</v>
      </c>
      <c r="E64" s="7">
        <f t="shared" si="17"/>
        <v>0</v>
      </c>
      <c r="F64" s="7">
        <v>0</v>
      </c>
      <c r="G64" s="7">
        <v>0</v>
      </c>
      <c r="H64" s="7">
        <v>0</v>
      </c>
      <c r="I64" s="12">
        <v>0</v>
      </c>
      <c r="J64" s="12">
        <v>0</v>
      </c>
      <c r="K64" s="8">
        <v>0</v>
      </c>
      <c r="L64" s="8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</row>
    <row r="65" spans="1:17" x14ac:dyDescent="0.25">
      <c r="A65" s="23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</row>
    <row r="66" spans="1:17" x14ac:dyDescent="0.25">
      <c r="A66" s="19" t="s">
        <v>32</v>
      </c>
      <c r="B66" s="19"/>
      <c r="C66" s="19"/>
      <c r="D66" s="9" t="s">
        <v>17</v>
      </c>
      <c r="E66" s="10">
        <f>E67+E68+E69+E70</f>
        <v>3020000</v>
      </c>
      <c r="F66" s="10">
        <f>F69</f>
        <v>2000000</v>
      </c>
      <c r="G66" s="10">
        <f>G69</f>
        <v>700000</v>
      </c>
      <c r="H66" s="10">
        <v>0</v>
      </c>
      <c r="I66" s="15">
        <f>I67+I68+I69+I70</f>
        <v>90000</v>
      </c>
      <c r="J66" s="15">
        <f>J67+J68+J69</f>
        <v>230000</v>
      </c>
      <c r="K66" s="12">
        <v>0</v>
      </c>
      <c r="L66" s="12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x14ac:dyDescent="0.25">
      <c r="A67" s="19"/>
      <c r="B67" s="19"/>
      <c r="C67" s="19"/>
      <c r="D67" s="9" t="s">
        <v>18</v>
      </c>
      <c r="E67" s="10">
        <f t="shared" ref="E67:E70" si="23">SUM(F67:Q67)</f>
        <v>0</v>
      </c>
      <c r="F67" s="10">
        <v>0</v>
      </c>
      <c r="G67" s="10">
        <v>0</v>
      </c>
      <c r="H67" s="10">
        <v>0</v>
      </c>
      <c r="I67" s="15">
        <v>0</v>
      </c>
      <c r="J67" s="15">
        <v>0</v>
      </c>
      <c r="K67" s="12">
        <v>0</v>
      </c>
      <c r="L67" s="12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x14ac:dyDescent="0.25">
      <c r="A68" s="19"/>
      <c r="B68" s="19"/>
      <c r="C68" s="19"/>
      <c r="D68" s="9" t="s">
        <v>19</v>
      </c>
      <c r="E68" s="10">
        <f t="shared" si="23"/>
        <v>0</v>
      </c>
      <c r="F68" s="10">
        <v>0</v>
      </c>
      <c r="G68" s="10">
        <v>0</v>
      </c>
      <c r="H68" s="10">
        <v>0</v>
      </c>
      <c r="I68" s="15">
        <v>0</v>
      </c>
      <c r="J68" s="15">
        <v>0</v>
      </c>
      <c r="K68" s="12">
        <v>0</v>
      </c>
      <c r="L68" s="12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x14ac:dyDescent="0.25">
      <c r="A69" s="19"/>
      <c r="B69" s="19"/>
      <c r="C69" s="19"/>
      <c r="D69" s="9" t="s">
        <v>20</v>
      </c>
      <c r="E69" s="10">
        <f>F69+G69+H69+I69+J69</f>
        <v>3020000</v>
      </c>
      <c r="F69" s="10">
        <v>2000000</v>
      </c>
      <c r="G69" s="10">
        <v>700000</v>
      </c>
      <c r="H69" s="10">
        <v>0</v>
      </c>
      <c r="I69" s="15">
        <v>90000</v>
      </c>
      <c r="J69" s="15">
        <v>230000</v>
      </c>
      <c r="K69" s="12">
        <v>0</v>
      </c>
      <c r="L69" s="12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ht="30" x14ac:dyDescent="0.25">
      <c r="A70" s="19"/>
      <c r="B70" s="19"/>
      <c r="C70" s="19"/>
      <c r="D70" s="9" t="s">
        <v>21</v>
      </c>
      <c r="E70" s="10">
        <f t="shared" si="23"/>
        <v>0</v>
      </c>
      <c r="F70" s="10">
        <v>0</v>
      </c>
      <c r="G70" s="10">
        <v>0</v>
      </c>
      <c r="H70" s="10">
        <v>0</v>
      </c>
      <c r="I70" s="15">
        <v>0</v>
      </c>
      <c r="J70" s="15">
        <v>0</v>
      </c>
      <c r="K70" s="12">
        <v>0</v>
      </c>
      <c r="L70" s="12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</row>
    <row r="71" spans="1:17" x14ac:dyDescent="0.25">
      <c r="A71" s="16" t="s">
        <v>29</v>
      </c>
      <c r="B71" s="16"/>
      <c r="C71" s="16"/>
      <c r="D71" s="6" t="s">
        <v>17</v>
      </c>
      <c r="E71" s="7">
        <f>SUM(F71:L71)</f>
        <v>342033958.26999992</v>
      </c>
      <c r="F71" s="7">
        <f>SUM(F72:F75)</f>
        <v>6693378.6699999999</v>
      </c>
      <c r="G71" s="7">
        <f>SUM(G72:G75)</f>
        <v>95909608.420000002</v>
      </c>
      <c r="H71" s="7">
        <f>SUM(H72:H75)</f>
        <v>96658206.569999993</v>
      </c>
      <c r="I71" s="15">
        <f>SUM(I72:I75)</f>
        <v>111089198.62</v>
      </c>
      <c r="J71" s="15">
        <f t="shared" ref="J71:K71" si="24">SUM(J72:J75)</f>
        <v>12652899.33</v>
      </c>
      <c r="K71" s="12">
        <f t="shared" si="24"/>
        <v>11794333.33</v>
      </c>
      <c r="L71" s="12">
        <f t="shared" ref="L71" si="25">SUM(L72:L74)</f>
        <v>7236333.3300000001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 x14ac:dyDescent="0.25">
      <c r="A72" s="16"/>
      <c r="B72" s="16"/>
      <c r="C72" s="16"/>
      <c r="D72" s="6" t="s">
        <v>18</v>
      </c>
      <c r="E72" s="7">
        <f>SUM(F72:L72)</f>
        <v>68435600</v>
      </c>
      <c r="F72" s="7">
        <v>0</v>
      </c>
      <c r="G72" s="7">
        <v>3782900</v>
      </c>
      <c r="H72" s="7">
        <f t="shared" ref="H72:H74" si="26">H61</f>
        <v>53407100</v>
      </c>
      <c r="I72" s="15">
        <f>I61</f>
        <v>3385800</v>
      </c>
      <c r="J72" s="15">
        <f t="shared" ref="J72:L72" si="27">J61</f>
        <v>3720000</v>
      </c>
      <c r="K72" s="12">
        <f t="shared" si="27"/>
        <v>4139800</v>
      </c>
      <c r="L72" s="12">
        <f t="shared" si="27"/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</row>
    <row r="73" spans="1:17" x14ac:dyDescent="0.25">
      <c r="A73" s="16"/>
      <c r="B73" s="16"/>
      <c r="C73" s="16"/>
      <c r="D73" s="6" t="s">
        <v>19</v>
      </c>
      <c r="E73" s="7">
        <f t="shared" ref="E73:E75" si="28">SUM(F73:L73)</f>
        <v>69829393.310000002</v>
      </c>
      <c r="F73" s="7">
        <v>2258657.4</v>
      </c>
      <c r="G73" s="7">
        <v>5916843.5899999999</v>
      </c>
      <c r="H73" s="7">
        <f t="shared" si="26"/>
        <v>35300353.850000001</v>
      </c>
      <c r="I73" s="15">
        <f>I62</f>
        <v>7547238.4699999997</v>
      </c>
      <c r="J73" s="15">
        <f t="shared" ref="J73:L73" si="29">J62</f>
        <v>5818500</v>
      </c>
      <c r="K73" s="12">
        <f t="shared" si="29"/>
        <v>6475100</v>
      </c>
      <c r="L73" s="12">
        <f t="shared" si="29"/>
        <v>6512700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</row>
    <row r="74" spans="1:17" x14ac:dyDescent="0.25">
      <c r="A74" s="16"/>
      <c r="B74" s="16"/>
      <c r="C74" s="16"/>
      <c r="D74" s="6" t="s">
        <v>20</v>
      </c>
      <c r="E74" s="7">
        <f>SUM(F74:L74)</f>
        <v>203768964.96000004</v>
      </c>
      <c r="F74" s="7">
        <v>4434721.2699999996</v>
      </c>
      <c r="G74" s="7">
        <f>86909864.83-G69</f>
        <v>86209864.829999998</v>
      </c>
      <c r="H74" s="7">
        <f t="shared" si="26"/>
        <v>7950752.7200000007</v>
      </c>
      <c r="I74" s="15">
        <f>I63-90000</f>
        <v>100156160.15000001</v>
      </c>
      <c r="J74" s="15">
        <f>J63-230000</f>
        <v>3114399.33</v>
      </c>
      <c r="K74" s="12">
        <f t="shared" ref="K74:L74" si="30">K63</f>
        <v>1179433.33</v>
      </c>
      <c r="L74" s="12">
        <f t="shared" si="30"/>
        <v>723633.33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 ht="30" x14ac:dyDescent="0.25">
      <c r="A75" s="16"/>
      <c r="B75" s="16"/>
      <c r="C75" s="16"/>
      <c r="D75" s="6" t="s">
        <v>21</v>
      </c>
      <c r="E75" s="7">
        <f t="shared" si="28"/>
        <v>0</v>
      </c>
      <c r="F75" s="7">
        <v>0</v>
      </c>
      <c r="G75" s="7">
        <v>0</v>
      </c>
      <c r="H75" s="7">
        <v>0</v>
      </c>
      <c r="I75" s="12">
        <v>0</v>
      </c>
      <c r="J75" s="12">
        <v>0</v>
      </c>
      <c r="K75" s="12">
        <v>0</v>
      </c>
      <c r="L75" s="12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 x14ac:dyDescent="0.25">
      <c r="E76" s="6"/>
      <c r="F76" s="11"/>
      <c r="I76" s="8"/>
    </row>
  </sheetData>
  <mergeCells count="46">
    <mergeCell ref="N1:Q1"/>
    <mergeCell ref="O2:Q2"/>
    <mergeCell ref="O3:Q3"/>
    <mergeCell ref="A4:Q4"/>
    <mergeCell ref="A65:Q65"/>
    <mergeCell ref="A20:A24"/>
    <mergeCell ref="B20:B24"/>
    <mergeCell ref="C20:C24"/>
    <mergeCell ref="A25:A29"/>
    <mergeCell ref="B25:B29"/>
    <mergeCell ref="C25:C29"/>
    <mergeCell ref="A10:A14"/>
    <mergeCell ref="B10:B14"/>
    <mergeCell ref="C10:C14"/>
    <mergeCell ref="A15:A19"/>
    <mergeCell ref="B15:B19"/>
    <mergeCell ref="A71:B75"/>
    <mergeCell ref="C71:C75"/>
    <mergeCell ref="A30:A34"/>
    <mergeCell ref="B30:B34"/>
    <mergeCell ref="C30:C34"/>
    <mergeCell ref="A35:A39"/>
    <mergeCell ref="B35:B39"/>
    <mergeCell ref="C35:C39"/>
    <mergeCell ref="A66:B70"/>
    <mergeCell ref="C66:C70"/>
    <mergeCell ref="C40:C44"/>
    <mergeCell ref="A55:B59"/>
    <mergeCell ref="C55:C59"/>
    <mergeCell ref="A60:B64"/>
    <mergeCell ref="C60:C64"/>
    <mergeCell ref="A50:B54"/>
    <mergeCell ref="E6:Q6"/>
    <mergeCell ref="E7:E8"/>
    <mergeCell ref="F7:Q7"/>
    <mergeCell ref="C15:C19"/>
    <mergeCell ref="A6:A8"/>
    <mergeCell ref="B6:B8"/>
    <mergeCell ref="C6:C8"/>
    <mergeCell ref="D6:D8"/>
    <mergeCell ref="C50:C54"/>
    <mergeCell ref="A40:A44"/>
    <mergeCell ref="B40:B44"/>
    <mergeCell ref="A45:A49"/>
    <mergeCell ref="B45:B49"/>
    <mergeCell ref="C45:C49"/>
  </mergeCells>
  <pageMargins left="0.39370078740157483" right="0.70866141732283472" top="0.74803149606299213" bottom="0.74803149606299213" header="0.31496062992125984" footer="0.31496062992125984"/>
  <pageSetup paperSize="9" scale="48" firstPageNumber="3" orientation="landscape" useFirstPageNumber="1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2023-08-01T10:27:07Z</dcterms:modified>
</cp:coreProperties>
</file>