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740" yWindow="75" windowWidth="26460" windowHeight="12165" tabRatio="543" activeTab="1"/>
  </bookViews>
  <sheets>
    <sheet name="Приложение 1 (таблица 1)" sheetId="12" r:id="rId1"/>
    <sheet name="Приложение 2  (таблица 2) " sheetId="11" r:id="rId2"/>
  </sheets>
  <definedNames>
    <definedName name="Print_Titles_0" localSheetId="1">'Приложение 2  (таблица 2) '!#REF!</definedName>
    <definedName name="_xlnm.Print_Titles" localSheetId="1">'Приложение 2  (таблица 2) '!$10:$13</definedName>
    <definedName name="_xlnm.Print_Area" localSheetId="0">'Приложение 1 (таблица 1)'!$A$1:$P$78</definedName>
    <definedName name="_xlnm.Print_Area" localSheetId="1">'Приложение 2  (таблица 2) '!$A$1:$Q$185</definedName>
  </definedNames>
  <calcPr calcId="144525"/>
</workbook>
</file>

<file path=xl/calcChain.xml><?xml version="1.0" encoding="utf-8"?>
<calcChain xmlns="http://schemas.openxmlformats.org/spreadsheetml/2006/main">
  <c r="I155" i="11" l="1"/>
  <c r="F181" i="11" l="1"/>
  <c r="F176" i="11"/>
  <c r="G171" i="11"/>
  <c r="F171" i="11"/>
  <c r="F166" i="11"/>
  <c r="F161" i="11"/>
  <c r="G144" i="11"/>
  <c r="F144" i="11"/>
  <c r="G142" i="11"/>
  <c r="G130" i="11"/>
  <c r="F130" i="11"/>
  <c r="F128" i="11"/>
  <c r="F125" i="11" s="1"/>
  <c r="G125" i="11"/>
  <c r="F122" i="11"/>
  <c r="F120" i="11" s="1"/>
  <c r="G120" i="11"/>
  <c r="G115" i="11"/>
  <c r="F115" i="11"/>
  <c r="G113" i="11"/>
  <c r="G110" i="11" s="1"/>
  <c r="F113" i="11"/>
  <c r="F110" i="11" s="1"/>
  <c r="F108" i="11"/>
  <c r="F107" i="11"/>
  <c r="F142" i="11" s="1"/>
  <c r="G105" i="11"/>
  <c r="F103" i="11"/>
  <c r="F100" i="11" s="1"/>
  <c r="G100" i="11"/>
  <c r="F98" i="11"/>
  <c r="F95" i="11" s="1"/>
  <c r="G95" i="11"/>
  <c r="F93" i="11"/>
  <c r="G90" i="11"/>
  <c r="F90" i="11"/>
  <c r="G83" i="11"/>
  <c r="F83" i="11"/>
  <c r="G82" i="11"/>
  <c r="G79" i="11" s="1"/>
  <c r="F82" i="11"/>
  <c r="F79" i="11" s="1"/>
  <c r="G81" i="11"/>
  <c r="F81" i="11"/>
  <c r="G74" i="11"/>
  <c r="F74" i="11"/>
  <c r="G67" i="11"/>
  <c r="F67" i="11"/>
  <c r="G66" i="11"/>
  <c r="G65" i="11"/>
  <c r="F61" i="11"/>
  <c r="F66" i="11" s="1"/>
  <c r="F60" i="11"/>
  <c r="F65" i="11" s="1"/>
  <c r="G58" i="11"/>
  <c r="G50" i="11"/>
  <c r="F50" i="11"/>
  <c r="G49" i="11"/>
  <c r="F49" i="11"/>
  <c r="G48" i="11"/>
  <c r="G46" i="11" s="1"/>
  <c r="F48" i="11"/>
  <c r="G41" i="11"/>
  <c r="F41" i="11"/>
  <c r="G32" i="11"/>
  <c r="F32" i="11"/>
  <c r="F28" i="11"/>
  <c r="G25" i="11"/>
  <c r="F25" i="11"/>
  <c r="G23" i="11"/>
  <c r="F23" i="11"/>
  <c r="F33" i="11" s="1"/>
  <c r="G15" i="11"/>
  <c r="F15" i="11"/>
  <c r="F80" i="11" l="1"/>
  <c r="F46" i="11"/>
  <c r="G63" i="11"/>
  <c r="F63" i="11"/>
  <c r="F58" i="11"/>
  <c r="G33" i="11"/>
  <c r="G152" i="11"/>
  <c r="G166" i="11" s="1"/>
  <c r="F152" i="11"/>
  <c r="F143" i="11"/>
  <c r="F153" i="11" s="1"/>
  <c r="F163" i="11" s="1"/>
  <c r="G143" i="11"/>
  <c r="F105" i="11"/>
  <c r="G80" i="11"/>
  <c r="G162" i="11" l="1"/>
  <c r="G153" i="11"/>
  <c r="G140" i="11"/>
  <c r="F140" i="11"/>
  <c r="F162" i="11"/>
  <c r="K61" i="11"/>
  <c r="J61" i="11"/>
  <c r="G163" i="11" l="1"/>
  <c r="D42" i="12" l="1"/>
  <c r="C42" i="12"/>
  <c r="H34" i="12"/>
  <c r="I34" i="12" s="1"/>
  <c r="J34" i="12" s="1"/>
  <c r="K34" i="12" s="1"/>
  <c r="L34" i="12" s="1"/>
  <c r="M34" i="12" s="1"/>
  <c r="N34" i="12" s="1"/>
  <c r="O34" i="12" s="1"/>
  <c r="P34" i="12" s="1"/>
  <c r="G34" i="12"/>
  <c r="F34" i="12"/>
  <c r="E34" i="12"/>
  <c r="D34" i="12"/>
  <c r="C34" i="12"/>
  <c r="I31" i="12"/>
  <c r="C30" i="12"/>
  <c r="I29" i="12"/>
  <c r="H28" i="12"/>
  <c r="I28" i="12" s="1"/>
  <c r="J28" i="12" s="1"/>
  <c r="K28" i="12" s="1"/>
  <c r="L28" i="12" s="1"/>
  <c r="M28" i="12" s="1"/>
  <c r="N28" i="12" s="1"/>
  <c r="O28" i="12" s="1"/>
  <c r="P28" i="12" s="1"/>
  <c r="G28" i="12"/>
  <c r="C28" i="12"/>
  <c r="P24" i="12"/>
  <c r="I24" i="12"/>
  <c r="F24" i="12"/>
  <c r="G24" i="12" s="1"/>
  <c r="D23" i="12"/>
  <c r="E23" i="12" s="1"/>
  <c r="P23" i="12" s="1"/>
  <c r="P22" i="12"/>
  <c r="O22" i="12"/>
  <c r="N22" i="12"/>
  <c r="M22" i="12"/>
  <c r="L22" i="12"/>
  <c r="K22" i="12"/>
  <c r="J22" i="12"/>
  <c r="H22" i="12"/>
  <c r="E22" i="12"/>
  <c r="P11" i="12"/>
  <c r="J155" i="11" l="1"/>
  <c r="K155" i="11"/>
  <c r="H155" i="11"/>
  <c r="H174" i="11" l="1"/>
  <c r="H171" i="11" s="1"/>
  <c r="K164" i="11" l="1"/>
  <c r="J164" i="11"/>
  <c r="I164" i="11"/>
  <c r="K161" i="11"/>
  <c r="J161" i="11"/>
  <c r="I161" i="11"/>
  <c r="H161" i="11"/>
  <c r="E159" i="11"/>
  <c r="E158" i="11"/>
  <c r="E157" i="11"/>
  <c r="E156" i="11"/>
  <c r="H118" i="11"/>
  <c r="J98" i="11"/>
  <c r="K98" i="11" s="1"/>
  <c r="H100" i="11"/>
  <c r="I61" i="11"/>
  <c r="K33" i="11"/>
  <c r="J33" i="11"/>
  <c r="I33" i="11"/>
  <c r="H33" i="11"/>
  <c r="E151" i="11"/>
  <c r="E146" i="11"/>
  <c r="E141" i="11"/>
  <c r="E136" i="11"/>
  <c r="E131" i="11"/>
  <c r="E126" i="11"/>
  <c r="E121" i="11"/>
  <c r="E116" i="11"/>
  <c r="E111" i="11"/>
  <c r="E106" i="11"/>
  <c r="E101" i="11"/>
  <c r="E96" i="11"/>
  <c r="E91" i="11"/>
  <c r="E85" i="11"/>
  <c r="E80" i="11"/>
  <c r="E75" i="11"/>
  <c r="E69" i="11"/>
  <c r="E64" i="11"/>
  <c r="E59" i="11"/>
  <c r="E52" i="11"/>
  <c r="E47" i="11"/>
  <c r="E42" i="11"/>
  <c r="E36" i="11"/>
  <c r="E31" i="11"/>
  <c r="E26" i="11"/>
  <c r="E21" i="11"/>
  <c r="E16" i="11"/>
  <c r="E155" i="11" l="1"/>
  <c r="L169" i="11"/>
  <c r="L166" i="11" s="1"/>
  <c r="M169" i="11"/>
  <c r="M166" i="11" s="1"/>
  <c r="N169" i="11"/>
  <c r="N166" i="11" s="1"/>
  <c r="O169" i="11"/>
  <c r="O166" i="11" s="1"/>
  <c r="P169" i="11"/>
  <c r="P166" i="11" s="1"/>
  <c r="Q169" i="11"/>
  <c r="Q166" i="11" s="1"/>
  <c r="H144" i="11"/>
  <c r="I144" i="11"/>
  <c r="J144" i="11"/>
  <c r="K144" i="11"/>
  <c r="L144" i="11"/>
  <c r="M144" i="11"/>
  <c r="N144" i="11"/>
  <c r="O144" i="11"/>
  <c r="P144" i="11"/>
  <c r="Q144" i="11"/>
  <c r="H143" i="11"/>
  <c r="I143" i="11"/>
  <c r="K143" i="11"/>
  <c r="L143" i="11"/>
  <c r="M143" i="11"/>
  <c r="N143" i="11"/>
  <c r="O143" i="11"/>
  <c r="P143" i="11"/>
  <c r="Q143" i="11"/>
  <c r="Q142" i="11"/>
  <c r="P142" i="11"/>
  <c r="O142" i="11"/>
  <c r="N142" i="11"/>
  <c r="M142" i="11"/>
  <c r="L142" i="11"/>
  <c r="J142" i="11"/>
  <c r="I142" i="11"/>
  <c r="H142" i="11"/>
  <c r="K142" i="11"/>
  <c r="E138" i="11"/>
  <c r="E139" i="11"/>
  <c r="E137" i="11"/>
  <c r="H130" i="11"/>
  <c r="I130" i="11"/>
  <c r="J130" i="11"/>
  <c r="K130" i="11"/>
  <c r="L130" i="11"/>
  <c r="M130" i="11"/>
  <c r="N130" i="11"/>
  <c r="O130" i="11"/>
  <c r="P130" i="11"/>
  <c r="Q130" i="11"/>
  <c r="E133" i="11"/>
  <c r="E134" i="11"/>
  <c r="E132" i="11"/>
  <c r="H125" i="11"/>
  <c r="I125" i="11"/>
  <c r="J125" i="11"/>
  <c r="K125" i="11"/>
  <c r="L125" i="11"/>
  <c r="M125" i="11"/>
  <c r="N125" i="11"/>
  <c r="O125" i="11"/>
  <c r="P125" i="11"/>
  <c r="Q125" i="11"/>
  <c r="E129" i="11"/>
  <c r="E127" i="11"/>
  <c r="Q120" i="11"/>
  <c r="P120" i="11"/>
  <c r="O120" i="11"/>
  <c r="N120" i="11"/>
  <c r="M120" i="11"/>
  <c r="L120" i="11"/>
  <c r="K120" i="11"/>
  <c r="J120" i="11"/>
  <c r="I120" i="11"/>
  <c r="H120" i="11"/>
  <c r="E123" i="11"/>
  <c r="E124" i="11"/>
  <c r="E119" i="11"/>
  <c r="E118" i="11"/>
  <c r="E117" i="11"/>
  <c r="E114" i="11"/>
  <c r="E112" i="11"/>
  <c r="E109" i="11"/>
  <c r="E104" i="11"/>
  <c r="E102" i="11"/>
  <c r="H95" i="11"/>
  <c r="I95" i="11"/>
  <c r="K95" i="11"/>
  <c r="L95" i="11"/>
  <c r="M95" i="11"/>
  <c r="N95" i="11"/>
  <c r="O95" i="11"/>
  <c r="P95" i="11"/>
  <c r="Q95" i="11"/>
  <c r="E99" i="11"/>
  <c r="E97" i="11"/>
  <c r="E94" i="11"/>
  <c r="E92" i="11"/>
  <c r="E78" i="11"/>
  <c r="E77" i="11"/>
  <c r="E76" i="11"/>
  <c r="H41" i="11"/>
  <c r="I41" i="11"/>
  <c r="J41" i="11"/>
  <c r="K41" i="11"/>
  <c r="L41" i="11"/>
  <c r="M41" i="11"/>
  <c r="N41" i="11"/>
  <c r="O41" i="11"/>
  <c r="P41" i="11"/>
  <c r="Q41" i="11"/>
  <c r="H48" i="11"/>
  <c r="I48" i="11"/>
  <c r="J48" i="11"/>
  <c r="K48" i="11"/>
  <c r="L48" i="11"/>
  <c r="M48" i="11"/>
  <c r="N48" i="11"/>
  <c r="O48" i="11"/>
  <c r="P48" i="11"/>
  <c r="Q48" i="11"/>
  <c r="H49" i="11"/>
  <c r="I49" i="11"/>
  <c r="J49" i="11"/>
  <c r="K49" i="11"/>
  <c r="L49" i="11"/>
  <c r="M49" i="11"/>
  <c r="N49" i="11"/>
  <c r="O49" i="11"/>
  <c r="P49" i="11"/>
  <c r="Q49" i="11"/>
  <c r="Q24" i="11"/>
  <c r="P24" i="11" s="1"/>
  <c r="O24" i="11" s="1"/>
  <c r="N24" i="11" s="1"/>
  <c r="M24" i="11" s="1"/>
  <c r="L24" i="11" s="1"/>
  <c r="K24" i="11" s="1"/>
  <c r="J24" i="11" s="1"/>
  <c r="I24" i="11" s="1"/>
  <c r="H24" i="11" s="1"/>
  <c r="G24" i="11" s="1"/>
  <c r="E22" i="11"/>
  <c r="E29" i="11"/>
  <c r="E27" i="11"/>
  <c r="H25" i="11"/>
  <c r="I25" i="11"/>
  <c r="J25" i="11"/>
  <c r="K25" i="11"/>
  <c r="L25" i="11"/>
  <c r="M25" i="11"/>
  <c r="N25" i="11"/>
  <c r="O25" i="11"/>
  <c r="P25" i="11"/>
  <c r="Q25" i="11"/>
  <c r="H15" i="11"/>
  <c r="I15" i="11"/>
  <c r="J15" i="11"/>
  <c r="K15" i="11"/>
  <c r="L15" i="11"/>
  <c r="M15" i="11"/>
  <c r="N15" i="11"/>
  <c r="O15" i="11"/>
  <c r="P15" i="11"/>
  <c r="Q15" i="11"/>
  <c r="E19" i="11"/>
  <c r="E18" i="11"/>
  <c r="E17" i="11"/>
  <c r="G34" i="11" l="1"/>
  <c r="F24" i="11"/>
  <c r="G20" i="11"/>
  <c r="E74" i="11"/>
  <c r="E115" i="11"/>
  <c r="E135" i="11"/>
  <c r="E130" i="11"/>
  <c r="E48" i="11"/>
  <c r="E15" i="11"/>
  <c r="F34" i="11" l="1"/>
  <c r="F20" i="11"/>
  <c r="G30" i="11"/>
  <c r="G154" i="11"/>
  <c r="L162" i="11"/>
  <c r="M162" i="11"/>
  <c r="N162" i="11"/>
  <c r="O162" i="11"/>
  <c r="P162" i="11"/>
  <c r="Q162" i="11"/>
  <c r="L163" i="11"/>
  <c r="M163" i="11"/>
  <c r="N163" i="11"/>
  <c r="O163" i="11"/>
  <c r="P163" i="11"/>
  <c r="Q163" i="11"/>
  <c r="L164" i="11"/>
  <c r="M164" i="11"/>
  <c r="N164" i="11"/>
  <c r="O164" i="11"/>
  <c r="P164" i="11"/>
  <c r="Q164" i="11"/>
  <c r="M33" i="11"/>
  <c r="G164" i="11" l="1"/>
  <c r="G160" i="11" s="1"/>
  <c r="G150" i="11"/>
  <c r="F30" i="11"/>
  <c r="F154" i="11"/>
  <c r="P160" i="11"/>
  <c r="L160" i="11"/>
  <c r="O160" i="11"/>
  <c r="N160" i="11"/>
  <c r="Q160" i="11"/>
  <c r="M160" i="11"/>
  <c r="H58" i="11"/>
  <c r="H65" i="11"/>
  <c r="K171" i="11"/>
  <c r="L171" i="11"/>
  <c r="M171" i="11"/>
  <c r="N171" i="11"/>
  <c r="O171" i="11"/>
  <c r="P171" i="11"/>
  <c r="Q171" i="11"/>
  <c r="F164" i="11" l="1"/>
  <c r="F160" i="11" s="1"/>
  <c r="F150" i="11"/>
  <c r="I110" i="11"/>
  <c r="H90" i="11"/>
  <c r="E144" i="11" l="1"/>
  <c r="H135" i="11"/>
  <c r="M181" i="11" l="1"/>
  <c r="N181" i="11"/>
  <c r="O181" i="11"/>
  <c r="P181" i="11"/>
  <c r="M90" i="11"/>
  <c r="N90" i="11"/>
  <c r="O90" i="11"/>
  <c r="P90" i="11"/>
  <c r="M100" i="11"/>
  <c r="N100" i="11"/>
  <c r="O100" i="11"/>
  <c r="P100" i="11"/>
  <c r="M105" i="11"/>
  <c r="N105" i="11"/>
  <c r="O105" i="11"/>
  <c r="P105" i="11"/>
  <c r="M110" i="11"/>
  <c r="N110" i="11"/>
  <c r="O110" i="11"/>
  <c r="P110" i="11"/>
  <c r="M115" i="11"/>
  <c r="N115" i="11"/>
  <c r="O115" i="11"/>
  <c r="P115" i="11"/>
  <c r="M74" i="11"/>
  <c r="M170" i="11" s="1"/>
  <c r="N74" i="11"/>
  <c r="N170" i="11" s="1"/>
  <c r="O74" i="11"/>
  <c r="O170" i="11" s="1"/>
  <c r="P74" i="11"/>
  <c r="P170" i="11" s="1"/>
  <c r="M81" i="11"/>
  <c r="N81" i="11"/>
  <c r="O81" i="11"/>
  <c r="P81" i="11"/>
  <c r="M82" i="11"/>
  <c r="M176" i="11" s="1"/>
  <c r="N82" i="11"/>
  <c r="N176" i="11" s="1"/>
  <c r="O82" i="11"/>
  <c r="O176" i="11" s="1"/>
  <c r="P82" i="11"/>
  <c r="P176" i="11" s="1"/>
  <c r="M83" i="11"/>
  <c r="N83" i="11"/>
  <c r="O83" i="11"/>
  <c r="P83" i="11"/>
  <c r="M58" i="11"/>
  <c r="N58" i="11"/>
  <c r="O58" i="11"/>
  <c r="P58" i="11"/>
  <c r="M65" i="11"/>
  <c r="N65" i="11"/>
  <c r="O65" i="11"/>
  <c r="P65" i="11"/>
  <c r="M66" i="11"/>
  <c r="N66" i="11"/>
  <c r="O66" i="11"/>
  <c r="P66" i="11"/>
  <c r="M67" i="11"/>
  <c r="N67" i="11"/>
  <c r="O67" i="11"/>
  <c r="P67" i="11"/>
  <c r="M50" i="11"/>
  <c r="N50" i="11"/>
  <c r="O50" i="11"/>
  <c r="P50" i="11"/>
  <c r="M34" i="11"/>
  <c r="N34" i="11"/>
  <c r="O34" i="11"/>
  <c r="P34" i="11"/>
  <c r="M32" i="11"/>
  <c r="N32" i="11"/>
  <c r="O32" i="11"/>
  <c r="P32" i="11"/>
  <c r="N33" i="11"/>
  <c r="O33" i="11"/>
  <c r="P33" i="11"/>
  <c r="P20" i="11" l="1"/>
  <c r="M20" i="11"/>
  <c r="N20" i="11"/>
  <c r="O20" i="11"/>
  <c r="M30" i="11"/>
  <c r="O63" i="11"/>
  <c r="O30" i="11"/>
  <c r="O79" i="11"/>
  <c r="O140" i="11"/>
  <c r="N46" i="11"/>
  <c r="N63" i="11"/>
  <c r="N79" i="11"/>
  <c r="N140" i="11"/>
  <c r="M46" i="11"/>
  <c r="M63" i="11"/>
  <c r="M79" i="11"/>
  <c r="M140" i="11"/>
  <c r="O46" i="11"/>
  <c r="N30" i="11"/>
  <c r="P30" i="11"/>
  <c r="P46" i="11"/>
  <c r="P63" i="11"/>
  <c r="P79" i="11"/>
  <c r="P140" i="11"/>
  <c r="L33" i="11"/>
  <c r="Q33" i="11"/>
  <c r="E28" i="11" l="1"/>
  <c r="E25" i="11" s="1"/>
  <c r="E122" i="11" l="1"/>
  <c r="E120" i="11" s="1"/>
  <c r="I105" i="11"/>
  <c r="I90" i="11"/>
  <c r="I140" i="11" l="1"/>
  <c r="E108" i="11"/>
  <c r="E128" i="11" l="1"/>
  <c r="E125" i="11" s="1"/>
  <c r="E98" i="11"/>
  <c r="E95" i="11" s="1"/>
  <c r="E93" i="11"/>
  <c r="E90" i="11" s="1"/>
  <c r="J95" i="11"/>
  <c r="J143" i="11"/>
  <c r="J140" i="11" s="1"/>
  <c r="E23" i="11"/>
  <c r="K181" i="11"/>
  <c r="L181" i="11"/>
  <c r="Q181" i="11"/>
  <c r="E33" i="11" l="1"/>
  <c r="H140" i="11"/>
  <c r="H115" i="11"/>
  <c r="I115" i="11"/>
  <c r="J115" i="11"/>
  <c r="K115" i="11"/>
  <c r="L115" i="11"/>
  <c r="Q115" i="11"/>
  <c r="I176" i="11" l="1"/>
  <c r="J176" i="11"/>
  <c r="I82" i="11" l="1"/>
  <c r="J82" i="11"/>
  <c r="K82" i="11"/>
  <c r="K176" i="11" s="1"/>
  <c r="L82" i="11"/>
  <c r="L176" i="11" s="1"/>
  <c r="Q82" i="11"/>
  <c r="Q176" i="11" s="1"/>
  <c r="I83" i="11"/>
  <c r="I181" i="11" s="1"/>
  <c r="J83" i="11"/>
  <c r="J181" i="11" s="1"/>
  <c r="K83" i="11"/>
  <c r="L83" i="11"/>
  <c r="Q83" i="11"/>
  <c r="Q81" i="11"/>
  <c r="H83" i="11"/>
  <c r="H82" i="11"/>
  <c r="H81" i="11"/>
  <c r="I81" i="11"/>
  <c r="J81" i="11"/>
  <c r="K81" i="11"/>
  <c r="L81" i="11"/>
  <c r="I79" i="11" l="1"/>
  <c r="K79" i="11"/>
  <c r="L79" i="11"/>
  <c r="J79" i="11"/>
  <c r="H79" i="11"/>
  <c r="E113" i="11" l="1"/>
  <c r="E110" i="11" s="1"/>
  <c r="Q74" i="11" l="1"/>
  <c r="Q170" i="11" s="1"/>
  <c r="L74" i="11"/>
  <c r="L170" i="11" s="1"/>
  <c r="K74" i="11"/>
  <c r="K170" i="11" s="1"/>
  <c r="J74" i="11"/>
  <c r="I74" i="11"/>
  <c r="H74" i="11"/>
  <c r="E170" i="11" l="1"/>
  <c r="Q110" i="11" l="1"/>
  <c r="L110" i="11"/>
  <c r="K110" i="11"/>
  <c r="J110" i="11"/>
  <c r="H110" i="11"/>
  <c r="E107" i="11" l="1"/>
  <c r="E105" i="11" s="1"/>
  <c r="H66" i="11"/>
  <c r="E181" i="11"/>
  <c r="Q105" i="11"/>
  <c r="L105" i="11"/>
  <c r="K105" i="11"/>
  <c r="J105" i="11"/>
  <c r="H105" i="11"/>
  <c r="Q100" i="11"/>
  <c r="L100" i="11"/>
  <c r="K100" i="11"/>
  <c r="J100" i="11"/>
  <c r="I100" i="11"/>
  <c r="Q90" i="11"/>
  <c r="L90" i="11"/>
  <c r="K90" i="11"/>
  <c r="J90" i="11"/>
  <c r="Q58" i="11"/>
  <c r="L58" i="11"/>
  <c r="K58" i="11"/>
  <c r="J58" i="11"/>
  <c r="I58" i="11"/>
  <c r="E62" i="11"/>
  <c r="E60" i="11"/>
  <c r="E44" i="11"/>
  <c r="E43" i="11"/>
  <c r="E45" i="11"/>
  <c r="I65" i="11"/>
  <c r="I152" i="11" s="1"/>
  <c r="J65" i="11"/>
  <c r="J152" i="11" s="1"/>
  <c r="K65" i="11"/>
  <c r="L65" i="11"/>
  <c r="Q65" i="11"/>
  <c r="I66" i="11"/>
  <c r="I153" i="11" s="1"/>
  <c r="J66" i="11"/>
  <c r="K66" i="11"/>
  <c r="K153" i="11" s="1"/>
  <c r="L66" i="11"/>
  <c r="Q66" i="11"/>
  <c r="H67" i="11"/>
  <c r="I67" i="11"/>
  <c r="J67" i="11"/>
  <c r="K67" i="11"/>
  <c r="L67" i="11"/>
  <c r="Q67" i="11"/>
  <c r="E61" i="11"/>
  <c r="H152" i="11"/>
  <c r="H50" i="11"/>
  <c r="I50" i="11"/>
  <c r="J50" i="11"/>
  <c r="K50" i="11"/>
  <c r="L50" i="11"/>
  <c r="Q50" i="11"/>
  <c r="E49" i="11"/>
  <c r="I20" i="11"/>
  <c r="H34" i="11"/>
  <c r="I34" i="11"/>
  <c r="J34" i="11"/>
  <c r="K34" i="11"/>
  <c r="L34" i="11"/>
  <c r="Q34" i="11"/>
  <c r="E81" i="11"/>
  <c r="E82" i="11"/>
  <c r="E83" i="11"/>
  <c r="I150" i="11" l="1"/>
  <c r="H168" i="11"/>
  <c r="K163" i="11"/>
  <c r="K169" i="11"/>
  <c r="J162" i="11"/>
  <c r="J168" i="11"/>
  <c r="E103" i="11"/>
  <c r="E100" i="11" s="1"/>
  <c r="E143" i="11"/>
  <c r="E167" i="11"/>
  <c r="E50" i="11"/>
  <c r="E46" i="11" s="1"/>
  <c r="H153" i="11"/>
  <c r="L32" i="11"/>
  <c r="L30" i="11" s="1"/>
  <c r="L20" i="11"/>
  <c r="E24" i="11"/>
  <c r="E20" i="11" s="1"/>
  <c r="Q32" i="11"/>
  <c r="Q30" i="11" s="1"/>
  <c r="Q20" i="11"/>
  <c r="H32" i="11"/>
  <c r="H30" i="11" s="1"/>
  <c r="H20" i="11"/>
  <c r="J32" i="11"/>
  <c r="J30" i="11" s="1"/>
  <c r="J20" i="11"/>
  <c r="K32" i="11"/>
  <c r="K20" i="11"/>
  <c r="I162" i="11"/>
  <c r="J153" i="11"/>
  <c r="J163" i="11" s="1"/>
  <c r="H63" i="11"/>
  <c r="I163" i="11"/>
  <c r="I32" i="11"/>
  <c r="J145" i="11"/>
  <c r="H154" i="11"/>
  <c r="J46" i="11"/>
  <c r="L63" i="11"/>
  <c r="Q140" i="11"/>
  <c r="I46" i="11"/>
  <c r="H46" i="11"/>
  <c r="E66" i="11"/>
  <c r="L140" i="11"/>
  <c r="K140" i="11"/>
  <c r="E79" i="11"/>
  <c r="K63" i="11"/>
  <c r="Q79" i="11"/>
  <c r="Q63" i="11"/>
  <c r="J63" i="11"/>
  <c r="L46" i="11"/>
  <c r="E41" i="11"/>
  <c r="E67" i="11"/>
  <c r="I63" i="11"/>
  <c r="E58" i="11"/>
  <c r="Q46" i="11"/>
  <c r="K46" i="11"/>
  <c r="E65" i="11"/>
  <c r="J150" i="11" l="1"/>
  <c r="E153" i="11"/>
  <c r="H164" i="11"/>
  <c r="E154" i="11"/>
  <c r="E164" i="11" s="1"/>
  <c r="I160" i="11"/>
  <c r="K30" i="11"/>
  <c r="K152" i="11"/>
  <c r="H169" i="11"/>
  <c r="H160" i="11"/>
  <c r="J160" i="11"/>
  <c r="E34" i="11"/>
  <c r="E161" i="11"/>
  <c r="E32" i="11"/>
  <c r="J169" i="11"/>
  <c r="I168" i="11"/>
  <c r="H150" i="11"/>
  <c r="I169" i="11"/>
  <c r="I30" i="11"/>
  <c r="E63" i="11"/>
  <c r="E152" i="11" l="1"/>
  <c r="E162" i="11" s="1"/>
  <c r="K150" i="11"/>
  <c r="E30" i="11"/>
  <c r="K168" i="11"/>
  <c r="K166" i="11" s="1"/>
  <c r="K162" i="11"/>
  <c r="K160" i="11" s="1"/>
  <c r="J166" i="11"/>
  <c r="I166" i="11"/>
  <c r="E168" i="11"/>
  <c r="H166" i="11"/>
  <c r="E169" i="11"/>
  <c r="E163" i="11" l="1"/>
  <c r="E160" i="11" s="1"/>
  <c r="E166" i="11"/>
  <c r="E150" i="11"/>
  <c r="E142" i="11"/>
  <c r="E140" i="11" s="1"/>
</calcChain>
</file>

<file path=xl/sharedStrings.xml><?xml version="1.0" encoding="utf-8"?>
<sst xmlns="http://schemas.openxmlformats.org/spreadsheetml/2006/main" count="408" uniqueCount="217">
  <si>
    <t>Источники финансирования</t>
  </si>
  <si>
    <t>Всего</t>
  </si>
  <si>
    <t>федеральный бюджет</t>
  </si>
  <si>
    <t>местный бюджет</t>
  </si>
  <si>
    <t>1.1</t>
  </si>
  <si>
    <t>3.1.</t>
  </si>
  <si>
    <t>5.1</t>
  </si>
  <si>
    <t>УЖКХ</t>
  </si>
  <si>
    <t>4.1</t>
  </si>
  <si>
    <t>2019 год</t>
  </si>
  <si>
    <t>2020 год</t>
  </si>
  <si>
    <t>2.1.</t>
  </si>
  <si>
    <t>Подпрограмма 1. Создание условий для обеспечения качественными коммунальными услугами</t>
  </si>
  <si>
    <t>УЖКХ, УКС</t>
  </si>
  <si>
    <t>1.2</t>
  </si>
  <si>
    <t>1.3</t>
  </si>
  <si>
    <t>5.2</t>
  </si>
  <si>
    <t>5.3</t>
  </si>
  <si>
    <t>5.4</t>
  </si>
  <si>
    <t>5.5</t>
  </si>
  <si>
    <t>5.6</t>
  </si>
  <si>
    <t>5.7</t>
  </si>
  <si>
    <t>ИТОГО по подпрограмме 3</t>
  </si>
  <si>
    <t>ИТОГО по подпрограмме 4</t>
  </si>
  <si>
    <t>ИТОГО по подпрограмме 5</t>
  </si>
  <si>
    <t>2021 год</t>
  </si>
  <si>
    <t>2022 год</t>
  </si>
  <si>
    <t>2023 год</t>
  </si>
  <si>
    <t>2024 год</t>
  </si>
  <si>
    <t>2025 год</t>
  </si>
  <si>
    <t>Подпрограмма 2: Содействие проведению капитального ремонта многоквартирных домов</t>
  </si>
  <si>
    <t>Подпрограмма 3: Поддержка частных инвестиций в жилищно-коммунальный комплекс и обеспечение безубыточной деятельности организаций коммунального комплекса, осуществляющих регулируемую деятельность в сфере теплоснабжение, водоснабжения, водоотведения</t>
  </si>
  <si>
    <t>ИТОГО по подпрограмме 2</t>
  </si>
  <si>
    <t>Подпрограмма 4.  Повышение энергоэффективности в отраслях экономики</t>
  </si>
  <si>
    <t>Подпрограмма 5. Содержание объектов внешнего благоустройства  города Покачи</t>
  </si>
  <si>
    <t>в том числе по проектам, портфелям проектов муниципального образования (в том числе направленные на реализацию национальных и федеральных проектов Российской Федерации)</t>
  </si>
  <si>
    <t>ИТОГО ПО ПРОГРАММЕ:</t>
  </si>
  <si>
    <t>В том числе:</t>
  </si>
  <si>
    <t>Прочие расходы</t>
  </si>
  <si>
    <t>Ответственный исполнитель (Управление ЖКХ администрации города Покачи)</t>
  </si>
  <si>
    <t>Соисполнитель 2 (Комитет по управлению муниципальным имуществом администрации города Покачи)</t>
  </si>
  <si>
    <t>Соисполнитель 1 (Управление капитального строительства)</t>
  </si>
  <si>
    <t>Соисполнитель 3 (Предприятия коммунального комплекса, подрядные организации.)</t>
  </si>
  <si>
    <t>к постановлению администрации города Покачи</t>
  </si>
  <si>
    <t>Капитальный ремонт объектов теплоснабжения, водоснабжения и водоотведения (1)</t>
  </si>
  <si>
    <t>Предоставление субсидии в целях возмещения недополученных доходов (возмещения затрат) в связи с оказанием услуг по водоснабжению (2)</t>
  </si>
  <si>
    <t>Техническое перевооружение опасного производственного объекта (3)</t>
  </si>
  <si>
    <t>Энергосбережение и повышение энергетической эффективности (5-38)</t>
  </si>
  <si>
    <t xml:space="preserve">Потребление электроэнергии наружного освещение с учетом вновь вводимых объектов    (39)                                                                                                                                             </t>
  </si>
  <si>
    <t xml:space="preserve">Техническое обслуживание электрооборудования наружного освещения с учетом вновь вводимых объектов    (39)                                                                                                           </t>
  </si>
  <si>
    <t xml:space="preserve">Вывоз и утилизация ртутьсодержащих отходов  (39)                                                                                                                                </t>
  </si>
  <si>
    <t xml:space="preserve">Проведение ветеринарно-профилактических, диагностических, противоэпизоотических мероприятий, направленных на предупреждение и ликвидацию болезней, общих для человека и животных  (40)
</t>
  </si>
  <si>
    <t>Содержание, обслуживание городского кладбища (41)</t>
  </si>
  <si>
    <t>Благоустройство  территорий и объектов города Покачи (42)</t>
  </si>
  <si>
    <t>5.8</t>
  </si>
  <si>
    <t>5.9</t>
  </si>
  <si>
    <t>Ремонт кабельных лотков, светильников освещения внутриквартальных проездов по ул.Комсомолская, 6  (39)</t>
  </si>
  <si>
    <t>Установка светильников по ул. Югорская  (39)</t>
  </si>
  <si>
    <t>Предоставление субсидии некоммерческим (коммерческим) организациям на долевое финансирование проведения капитального ремонта общего имущества в многоквартирных домах (4)</t>
  </si>
  <si>
    <t>Обустройство мест(площадок) накопления ТКО (43)</t>
  </si>
  <si>
    <t>Таблица 2</t>
  </si>
  <si>
    <t>Предоставление субсидий на реализацию полномочий в сфере жилищно-коммунального комплекса (1,2,44)</t>
  </si>
  <si>
    <t>ИТОГО по подпрограмме 1</t>
  </si>
  <si>
    <t>2026 год</t>
  </si>
  <si>
    <t>2027 год</t>
  </si>
  <si>
    <t>2028 год</t>
  </si>
  <si>
    <t>2029 год</t>
  </si>
  <si>
    <t>2030 год</t>
  </si>
  <si>
    <t>5.10</t>
  </si>
  <si>
    <t>Содержание объектов: сквер по ул.Таежная, памятник "Защитникам Отечества"</t>
  </si>
  <si>
    <t>УКС</t>
  </si>
  <si>
    <t>Инвестиции в объекты  муниципальной собственности</t>
  </si>
  <si>
    <t>бюджет автономного округа</t>
  </si>
  <si>
    <t>иные источники финансирования</t>
  </si>
  <si>
    <t>всего</t>
  </si>
  <si>
    <t xml:space="preserve">Номер основного мероприятия
</t>
  </si>
  <si>
    <t>Основные мероприятия государственной программы (их связь с целевыми показателями государственной программы)</t>
  </si>
  <si>
    <t xml:space="preserve">Ответственный исполнитель
/соисполнитель
</t>
  </si>
  <si>
    <t>Приложение 2</t>
  </si>
  <si>
    <t>Целевые показатели муниципальной программы</t>
  </si>
  <si>
    <t>№п\п</t>
  </si>
  <si>
    <t xml:space="preserve">Наименование целевых показателей </t>
  </si>
  <si>
    <t>Базовый  показатель на начало реализации муниципальной программы</t>
  </si>
  <si>
    <t>Значения показателя по годам</t>
  </si>
  <si>
    <t>Целевое значение показателя  на момент окончания реализации муниципальной программы</t>
  </si>
  <si>
    <t>1.</t>
  </si>
  <si>
    <t>Протяженность инженерных сетей тепло-, водоснабжения, водоотведения , на которых проведен капитальный ремонт, км, &lt;1&gt;</t>
  </si>
  <si>
    <t>2.</t>
  </si>
  <si>
    <t>Количество организаций, получивших поддержку в виде субсидии на  возмещение недополученных доходов организаций, оказывающих услуги в сфере по водоснабжению и водоотведению, шт.&lt;2&gt;</t>
  </si>
  <si>
    <t>3.</t>
  </si>
  <si>
    <t>Количество выведенных объектов из реестра опасных производственных объектов, шт., &lt;3&gt;</t>
  </si>
  <si>
    <t>4.</t>
  </si>
  <si>
    <t xml:space="preserve">Количество отремонтированных многоквартирных домов/ количество отремонтированных конструктивных элементов в многоквартирных домах, ед./ед. &lt;4&gt;, </t>
  </si>
  <si>
    <t>5/5</t>
  </si>
  <si>
    <t>6/9</t>
  </si>
  <si>
    <t>5.</t>
  </si>
  <si>
    <t>Доля объема электрической энергии, расчеты за которую осуществляются с использованием приборов учета, в общем объеме электрической энергии, потребляемой (используемой) на территории муниципального образования, %, &lt;5&gt;</t>
  </si>
  <si>
    <t>6.</t>
  </si>
  <si>
    <t>Доля объема тепловой энергии, расчеты за которую осуществляются с использованием приборов учета, в общем объеме тепловой энергии, потребляемой (используемой) на территории муниципального образования, %, &lt;5&gt;</t>
  </si>
  <si>
    <t>7.</t>
  </si>
  <si>
    <t>Доля объема холодной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</si>
  <si>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8.</t>
  </si>
  <si>
    <t>Доля объема горячей воды, расчеты за которую осуществляются с использованием приборов учета, в общем объеме воды, потребляемой (используемой) на территории муниципального образования, %, &lt;5&gt;</t>
  </si>
  <si>
    <t>9.</t>
  </si>
  <si>
    <t>Доля объема природного газа, расчеты за который осуществляются с использованием приборов учета, в общем объеме природного газа, потребляемого (используемого) на территории муниципального образования, %, &lt;5&gt;</t>
  </si>
  <si>
    <t>10.</t>
  </si>
  <si>
    <t>Доля объема энергетических ресурсов, производимых с использованием возобновляемых источников энергии и (или) вторичных энергетических ресурсов, в общем объеме энергетических ресурсов, производимых на территории муниципального образования, %, &lt;5&gt;</t>
  </si>
  <si>
    <t>11.</t>
  </si>
  <si>
    <t>Удельный расход электрической энергии на снабжение органов местного самоуправления и муниципальных учреждений (в расчете на 1 кв. метр общей площади), кВт.ч/м2, &lt;5&gt;</t>
  </si>
  <si>
    <t>12.</t>
  </si>
  <si>
    <t>Удельный расход тепловой энергии на снабжение органов местного самоуправления и муниципальных учреждений (в расчете на 1 кв. метр общей площади), Гкал/м2, &lt;5&gt;</t>
  </si>
  <si>
    <t>13.</t>
  </si>
  <si>
    <t>Удельный расход холодной воды на снабжение органов местного самоуправления и муниципальных учреждений (в расчете на 1 человека), м3/чел., &lt;5&gt;</t>
  </si>
  <si>
    <t>14.</t>
  </si>
  <si>
    <t>Удельный расход горячей воды на снабжение органов местного самоуправления и муниципальных учреждений (в расчете на 1 человека), м3/чел., &lt;5&gt;</t>
  </si>
  <si>
    <t>15.</t>
  </si>
  <si>
    <t>Удельный расход природного газа на снабжение органов местного самоуправления и муниципальных учреждений (в расчете на 1 человека),куб. м/чел.,&lt;5&gt;</t>
  </si>
  <si>
    <t>16.</t>
  </si>
  <si>
    <t xml:space="preserve">Отношение экономии энергетических ресурсов и воды в стоимостном выражении, достижение которой планируется в результате реализации энергосервисных договоров (контрактов), заключенных органами местного самоуправления и муниципальными учреждениями, к общему объему финансирования муниципальной программы, %,&lt;5&gt; </t>
  </si>
  <si>
    <t>17.</t>
  </si>
  <si>
    <t>Количество энергосервисных договоров (контрактов), заключенных органами местного самоуправления и муниципальными учреждениями, ед.,&lt;5&gt;</t>
  </si>
  <si>
    <t>18.</t>
  </si>
  <si>
    <t>Удельный расход тепловой энергии в многоквартирных домах (в расчете на 1 кв. метр общей площади), Гкал/м2, &lt;5&gt;</t>
  </si>
  <si>
    <t>19.</t>
  </si>
  <si>
    <t>Удельный расход холодной воды в многоквартирных домах (в расчете на 1 жителя), м3/чел., &lt;5&gt;</t>
  </si>
  <si>
    <t>20.</t>
  </si>
  <si>
    <t>Удельный расход горячей воды в многоквартирных домах (в расчете на 1 жителя), м3/чел. ,&lt;5&gt;</t>
  </si>
  <si>
    <t>21.</t>
  </si>
  <si>
    <t>Удельный расход электрической энергии в многоквартирных домах (в расчете на 1 кв. метр общей площади), кВт.ч/м2, &lt;5&gt;</t>
  </si>
  <si>
    <t>22.</t>
  </si>
  <si>
    <t>Удельный расход природного газа в многоквартирных домах с индивидуальными системами газового отопления (в расчете на 1 кв. м общей площади), тыс. куб. м/кв. м, &lt;5&gt;</t>
  </si>
  <si>
    <t>23.</t>
  </si>
  <si>
    <t>Удельный расход природного газа в многоквартирных домах с иными системами теплоснабжения (в расчете на 1 жителя), тыс. куб. м/чел., &lt;5&gt;</t>
  </si>
  <si>
    <t>24.</t>
  </si>
  <si>
    <t>Удельный суммарный расход энергетических ресурсов в многоквартирных домах, т.у.т./м2, &lt;5&gt;</t>
  </si>
  <si>
    <t>25.</t>
  </si>
  <si>
    <t>Удельный расход топлива на выработку тепловой энергии на тепловых электростанциях,т.у.т./кВт.ч</t>
  </si>
  <si>
    <t>26.</t>
  </si>
  <si>
    <t>Удельный расход топлива на выработку тепловой энергии на котельных, т.у.т./Гкал, &lt;5&gt;</t>
  </si>
  <si>
    <t>27.</t>
  </si>
  <si>
    <t>Удельный расход электрической энергии, используемой при передаче тепловой энергии в системах теплоснабжения, кВтч/тыс.Гкал, &lt;5&gt;</t>
  </si>
  <si>
    <t>28.</t>
  </si>
  <si>
    <t>Доля потерь тепловой энергии при ее передаче в общем объеме переданной тепловой энергии, %,&lt;5&gt;</t>
  </si>
  <si>
    <t>29.</t>
  </si>
  <si>
    <t>Доля потерь воды при ее передаче в общем объеме переданной воды, %, &lt;5&gt;</t>
  </si>
  <si>
    <t>30.</t>
  </si>
  <si>
    <t>Удельный расход электрической энергии, используемой для передачи (транспортировки) воды в системах водоснабжения (на 1 куб. метр), кВтч/м3 ,&lt;5&gt;</t>
  </si>
  <si>
    <t>31.</t>
  </si>
  <si>
    <t>Удельный расход электрической энергии, используемой в системах водоотведения (на 1 куб. метр), кВтч/м3, &lt;5&gt;</t>
  </si>
  <si>
    <t>32.</t>
  </si>
  <si>
    <t>Удельный расход электрической энергии в системах уличного освещения (на 1 кв. метр освещаемой площади с уровнем освещенности, соответствующим установленным нормативам), кВтч/м3, &lt;5&gt;</t>
  </si>
  <si>
    <t>33.</t>
  </si>
  <si>
    <t>Количество высокоэкономичных по использованию моторного топлива и электрической энергии (в том числе относящихся к объектам с высоким классом энергетической эффективности)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ед.,&lt;5&gt;</t>
  </si>
  <si>
    <t>34.</t>
  </si>
  <si>
    <t>Количество транспортных средств, относящихся к общественному транспорту, регулирование тарифов на услуги по перевозке на котором осуществляется муниципальным образованием,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смесями, сжиженным углеводородным газом, используемыми в качестве моторного топлива, и электрической энергии, ед.,&lt;5&gt;</t>
  </si>
  <si>
    <t>35.</t>
  </si>
  <si>
    <t>Количество транспортных средств, использующих природный газ, газовые смеси, сжиженный углеводородный газ в качестве моторного топлива, регулирование тарифов на услуги по перевозке на которых осуществляется муниципальным образованием, ед.,&lt;5&gt;</t>
  </si>
  <si>
    <t>36.</t>
  </si>
  <si>
    <t>Количество транспортных средств с автономным источником электрического питания, относящихся к общественному транспорту, регулирование тарифов на услуги по перевозке на которых осуществляется муниципальным образованием, ед.,&lt;5&gt;</t>
  </si>
  <si>
    <t>37.</t>
  </si>
  <si>
    <t>Количество транспортных средств, используемых органами местного самоуправления, муниципальными учреждениями, муниципальными унитарными предприятиями, в отношении которых проведены мероприятия по энергосбережению и повышению энергетической эффективности, в том числе по замещению бензина и дизельного топлива, используемых транспортными средствами в качестве моторного топлива, природным газом, газовыми смесями и сжиженным углеводородным газом, используемыми в качестве моторного топлива, ед.,&lt;5&gt;</t>
  </si>
  <si>
    <t>38.</t>
  </si>
  <si>
    <t>Количество транспортных средств с автономным источником электрического питания, используемых органами местного самоуправления, муниципальными учреждениями и муниципальными унитарными предприятиями,ед.,&lt;5&gt;</t>
  </si>
  <si>
    <t>39.</t>
  </si>
  <si>
    <t>Удовлетворенность населения уровнем освещенности городских территорий (не более 5 обращений граждан), шт.,  &lt;6&gt;</t>
  </si>
  <si>
    <t>40.</t>
  </si>
  <si>
    <t>41.</t>
  </si>
  <si>
    <t>Удовлетворенность населения содержанием мест захоронения городского кладбища (не более 3 обращений),&lt;8&gt;</t>
  </si>
  <si>
    <t>42.</t>
  </si>
  <si>
    <t>Количество покрашенных фасадов домов (шт.), &lt;9&gt;</t>
  </si>
  <si>
    <t>Количество обустроенных площадок, в том числе приобретение контейнеров для сбора ТКО,площ./ед.конт., &lt;10&gt;</t>
  </si>
  <si>
    <t>3/9</t>
  </si>
  <si>
    <t xml:space="preserve">Доля проб сточных вод несоответствующих установленных нормативам допустимых сбросам %, Д=К/Ко&lt;11&gt; </t>
  </si>
  <si>
    <t>44.1</t>
  </si>
  <si>
    <t>Количество проб сточных вод несоответствующих установленным нормативам,ед. К</t>
  </si>
  <si>
    <t>44.2</t>
  </si>
  <si>
    <t>Общее количество проб воды, ед, Ко</t>
  </si>
  <si>
    <t>0</t>
  </si>
  <si>
    <t>&lt;1&gt;</t>
  </si>
  <si>
    <t>&lt;2&gt;</t>
  </si>
  <si>
    <t>в городе Покачи ООО «Аквалидер» на возмещение недополученных  доходов в связи с оказанием услуг по водоснабжению на территории города Покачи</t>
  </si>
  <si>
    <t xml:space="preserve">Соглашение о предоставлении платы Концедента в виде субсидии направленной на софинансирование части расходов на создание, реконструкцию, модернизацию объекта концессионного соглашения,  в том числе расходов, предусмотренных в рамках концессионного соглашения в форме платы концедента в виде </t>
  </si>
  <si>
    <t>финансового обеспечения (возмещения) затрат  в части эксплуатационных расходов, понесенных концессионером  в процессе реализации концессионного соглашения</t>
  </si>
  <si>
    <t>&lt;3&gt;</t>
  </si>
  <si>
    <t>Договор исключение опасного производственного объекта из государственного реестра</t>
  </si>
  <si>
    <t>&lt;4&gt;</t>
  </si>
  <si>
    <t>Краткосрочный план реализации программы капитального ремонта общего имущества в многоквартирных домах, расположенных на территории Ханты-Мансийского автономного округа- Югры, утвержденного постановлением Правительства Ханты-Мансийского автономного округа-Югры</t>
  </si>
  <si>
    <t>&lt;5&gt;</t>
  </si>
  <si>
    <t xml:space="preserve">Постановление Правительства Российской Федерации от 11.02.2021 №161  «Об утверждении требований к региональным и муниципальным программам в области энергосбережения и повышения энергетической эффективности и о признании утратившими силу некоторых актов Правительства Российской Федерации и </t>
  </si>
  <si>
    <t xml:space="preserve">отдельных положений некоторых актов Правительства Российской Федерации", приказ Министерства энергетики Российской Федерации от 30.06.2014 №399 «Об утверждении методики расчета значений целевых показателей в области энергосбережения и повышения энергетической эффективности, в том числе </t>
  </si>
  <si>
    <t xml:space="preserve"> в сопоставимых условиях»</t>
  </si>
  <si>
    <t>&lt;6&gt;</t>
  </si>
  <si>
    <t>Журнал учета обращений граждан об неудовлетворенном уровне освещенности городских территорий</t>
  </si>
  <si>
    <t>&lt;7&gt;</t>
  </si>
  <si>
    <t>Муниципальный контракт на оказание услуг по проведению мероприятий по обращению с животными без владельцев</t>
  </si>
  <si>
    <t>&lt;8&gt;</t>
  </si>
  <si>
    <t>Муниципальный контракт по содержанию христианской части захоронения муниципального кладбища города Покачи</t>
  </si>
  <si>
    <t>&lt;9&gt;</t>
  </si>
  <si>
    <t xml:space="preserve">Соглашение о сотрудничестве между муниципальным образованием город Покачи и обществом с ограниченной ответственностью «ЛУКОЙЛ-Западная Сибирь» в рамках реализации соглашения о сотрудничестве между Правительством Ханты-Мансийского автономного округа-Югры и ПАО «Нефтяная Компания </t>
  </si>
  <si>
    <t>ЛУКОЙЛ»</t>
  </si>
  <si>
    <t>&lt;10&gt;</t>
  </si>
  <si>
    <t>Контракт на выполнение работ по обустройству контейнерных площадок для ТКО. Контракт на приобретение и поставку контейнеров для сбора ТКО</t>
  </si>
  <si>
    <t>&lt;11&gt;</t>
  </si>
  <si>
    <t xml:space="preserve">Контракт на выполнение работ по  капитальному ремонту установки дизельной электростанции для аварийного  электроснабжения городской котельной 2х320    кВт/0,4 кВ </t>
  </si>
  <si>
    <t>Распределение финансовых ресурсов муниципальной программы</t>
  </si>
  <si>
    <t>9/13</t>
  </si>
  <si>
    <t>7/14</t>
  </si>
  <si>
    <t>27/41</t>
  </si>
  <si>
    <t>Количество голов отловленных животных без владельцев, &lt;7&gt;</t>
  </si>
  <si>
    <t>Приложение 1</t>
  </si>
  <si>
    <t>Таблица 1</t>
  </si>
  <si>
    <t>Соглашение о предоставлении из бюджета муниципального образования субсидии, предусмотренной муниципальной программмой муниципального образования город Покачи «Развитие жилищно-коммунального комплекса и повышение энергетической эффективности в городе Покачи»</t>
  </si>
  <si>
    <t xml:space="preserve">Соглашение о предоставлении из бюджета муниципального образования город Покачи субсидии, предусмотренной муниципальной программой муниципального образования город Покачи «Развитие жилищно-коммунального комплекса и повышение энергетической эффективности </t>
  </si>
  <si>
    <t xml:space="preserve">в городе Покачи», ООО «Экосистема» на финансовое возмещение затрат по капитальному ремонту систем газораспределения, теплоснабжения, водоснабжения и водоотведения, в том числе  с применением композитных материалов для подготовки к осенне-зимнему периоду в городе Покачи, </t>
  </si>
  <si>
    <t>разработки проектно-сметной документации и проверки достоверности определения сметной стоимости работ</t>
  </si>
  <si>
    <t>от 15.03.2022 №_274</t>
  </si>
  <si>
    <t>от 15.03.2022 № 274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</si>
</sst>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00"/>
    <numFmt numFmtId="166" formatCode="_-* #,##0.0000_р_._-;\-* #,##0.0000_р_._-;_-* &quot;-&quot;??_р_._-;_-@_-"/>
    <numFmt numFmtId="167" formatCode="#,##0.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auto="1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164" fontId="2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138">
    <xf numFmtId="0" fontId="0" fillId="0" borderId="0" xfId="0"/>
    <xf numFmtId="0" fontId="3" fillId="2" borderId="0" xfId="0" applyFont="1" applyFill="1"/>
    <xf numFmtId="0" fontId="4" fillId="2" borderId="0" xfId="0" applyFont="1" applyFill="1"/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/>
    <xf numFmtId="0" fontId="3" fillId="2" borderId="0" xfId="0" applyFont="1" applyFill="1" applyAlignment="1">
      <alignment horizontal="right"/>
    </xf>
    <xf numFmtId="4" fontId="3" fillId="2" borderId="0" xfId="0" applyNumberFormat="1" applyFont="1" applyFill="1"/>
    <xf numFmtId="0" fontId="3" fillId="2" borderId="0" xfId="0" applyFont="1" applyFill="1" applyAlignment="1">
      <alignment horizontal="right" vertical="center" wrapText="1"/>
    </xf>
    <xf numFmtId="0" fontId="4" fillId="2" borderId="0" xfId="0" applyFont="1" applyFill="1" applyBorder="1" applyAlignment="1">
      <alignment wrapText="1"/>
    </xf>
    <xf numFmtId="0" fontId="4" fillId="2" borderId="0" xfId="0" applyFont="1" applyFill="1" applyBorder="1"/>
    <xf numFmtId="0" fontId="9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1" fontId="3" fillId="2" borderId="10" xfId="0" applyNumberFormat="1" applyFont="1" applyFill="1" applyBorder="1" applyAlignment="1">
      <alignment horizontal="center" vertical="center"/>
    </xf>
    <xf numFmtId="1" fontId="3" fillId="2" borderId="7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3" fillId="2" borderId="7" xfId="0" applyFont="1" applyFill="1" applyBorder="1" applyAlignment="1">
      <alignment horizontal="left" vertical="center"/>
    </xf>
    <xf numFmtId="4" fontId="3" fillId="2" borderId="7" xfId="0" applyNumberFormat="1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4" fontId="4" fillId="2" borderId="0" xfId="0" applyNumberFormat="1" applyFont="1" applyFill="1"/>
    <xf numFmtId="0" fontId="10" fillId="2" borderId="0" xfId="0" applyFont="1" applyFill="1"/>
    <xf numFmtId="4" fontId="4" fillId="2" borderId="0" xfId="0" applyNumberFormat="1" applyFont="1" applyFill="1" applyBorder="1"/>
    <xf numFmtId="4" fontId="3" fillId="2" borderId="7" xfId="0" applyNumberFormat="1" applyFont="1" applyFill="1" applyBorder="1" applyAlignment="1">
      <alignment horizontal="center"/>
    </xf>
    <xf numFmtId="4" fontId="3" fillId="2" borderId="0" xfId="0" applyNumberFormat="1" applyFont="1" applyFill="1" applyBorder="1" applyAlignment="1">
      <alignment horizontal="center" vertical="center"/>
    </xf>
    <xf numFmtId="4" fontId="3" fillId="2" borderId="0" xfId="0" applyNumberFormat="1" applyFont="1" applyFill="1" applyBorder="1" applyAlignment="1">
      <alignment horizontal="center" vertical="center" wrapText="1"/>
    </xf>
    <xf numFmtId="2" fontId="4" fillId="2" borderId="0" xfId="0" applyNumberFormat="1" applyFont="1" applyFill="1"/>
    <xf numFmtId="0" fontId="9" fillId="2" borderId="7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4" fontId="3" fillId="2" borderId="7" xfId="0" applyNumberFormat="1" applyFont="1" applyFill="1" applyBorder="1"/>
    <xf numFmtId="0" fontId="3" fillId="2" borderId="7" xfId="0" applyFont="1" applyFill="1" applyBorder="1"/>
    <xf numFmtId="4" fontId="5" fillId="2" borderId="0" xfId="0" applyNumberFormat="1" applyFont="1" applyFill="1"/>
    <xf numFmtId="0" fontId="5" fillId="2" borderId="0" xfId="0" applyFont="1" applyFill="1"/>
    <xf numFmtId="0" fontId="7" fillId="2" borderId="7" xfId="0" applyFont="1" applyFill="1" applyBorder="1" applyAlignment="1">
      <alignment horizontal="left" wrapText="1"/>
    </xf>
    <xf numFmtId="0" fontId="4" fillId="2" borderId="10" xfId="0" applyFont="1" applyFill="1" applyBorder="1" applyAlignment="1">
      <alignment horizontal="center" wrapText="1"/>
    </xf>
    <xf numFmtId="0" fontId="4" fillId="2" borderId="7" xfId="0" applyFont="1" applyFill="1" applyBorder="1" applyAlignment="1">
      <alignment horizontal="center" vertical="center" wrapText="1"/>
    </xf>
    <xf numFmtId="16" fontId="7" fillId="2" borderId="7" xfId="0" applyNumberFormat="1" applyFont="1" applyFill="1" applyBorder="1" applyAlignment="1">
      <alignment horizontal="center" wrapText="1"/>
    </xf>
    <xf numFmtId="0" fontId="7" fillId="2" borderId="7" xfId="0" applyFont="1" applyFill="1" applyBorder="1" applyAlignment="1">
      <alignment horizontal="left" vertical="center" wrapText="1"/>
    </xf>
    <xf numFmtId="49" fontId="7" fillId="2" borderId="7" xfId="0" applyNumberFormat="1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left" vertical="center" wrapText="1"/>
    </xf>
    <xf numFmtId="0" fontId="7" fillId="2" borderId="12" xfId="0" applyFont="1" applyFill="1" applyBorder="1" applyAlignment="1">
      <alignment horizontal="left" vertical="center" wrapText="1"/>
    </xf>
    <xf numFmtId="0" fontId="7" fillId="2" borderId="7" xfId="0" applyFont="1" applyFill="1" applyBorder="1" applyAlignment="1">
      <alignment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12" xfId="0" applyFont="1" applyFill="1" applyBorder="1" applyAlignment="1">
      <alignment vertical="center" wrapText="1"/>
    </xf>
    <xf numFmtId="0" fontId="7" fillId="2" borderId="7" xfId="0" applyFont="1" applyFill="1" applyBorder="1" applyAlignment="1">
      <alignment horizontal="left" vertical="top" wrapText="1"/>
    </xf>
    <xf numFmtId="0" fontId="7" fillId="2" borderId="0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left" wrapText="1"/>
    </xf>
    <xf numFmtId="2" fontId="7" fillId="2" borderId="0" xfId="0" applyNumberFormat="1" applyFont="1" applyFill="1" applyBorder="1" applyAlignment="1">
      <alignment horizontal="center"/>
    </xf>
    <xf numFmtId="0" fontId="7" fillId="2" borderId="0" xfId="0" applyFont="1" applyFill="1"/>
    <xf numFmtId="0" fontId="8" fillId="2" borderId="0" xfId="0" applyFont="1" applyFill="1"/>
    <xf numFmtId="0" fontId="3" fillId="2" borderId="0" xfId="0" applyFont="1" applyFill="1" applyAlignment="1">
      <alignment horizontal="right"/>
    </xf>
    <xf numFmtId="4" fontId="3" fillId="2" borderId="7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right"/>
    </xf>
    <xf numFmtId="0" fontId="7" fillId="2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3" fillId="0" borderId="7" xfId="0" applyFont="1" applyFill="1" applyBorder="1" applyAlignment="1">
      <alignment horizontal="center" vertical="center" wrapText="1"/>
    </xf>
    <xf numFmtId="1" fontId="3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/>
    </xf>
    <xf numFmtId="4" fontId="3" fillId="0" borderId="7" xfId="0" applyNumberFormat="1" applyFont="1" applyFill="1" applyBorder="1" applyAlignment="1">
      <alignment horizontal="center" vertical="center" wrapText="1"/>
    </xf>
    <xf numFmtId="4" fontId="3" fillId="0" borderId="7" xfId="0" applyNumberFormat="1" applyFont="1" applyFill="1" applyBorder="1" applyAlignment="1">
      <alignment horizontal="center"/>
    </xf>
    <xf numFmtId="4" fontId="5" fillId="0" borderId="0" xfId="0" applyNumberFormat="1" applyFont="1" applyFill="1"/>
    <xf numFmtId="0" fontId="3" fillId="0" borderId="0" xfId="0" applyFont="1" applyFill="1" applyAlignment="1"/>
    <xf numFmtId="0" fontId="5" fillId="0" borderId="0" xfId="0" applyFont="1" applyFill="1"/>
    <xf numFmtId="1" fontId="7" fillId="2" borderId="7" xfId="0" applyNumberFormat="1" applyFont="1" applyFill="1" applyBorder="1" applyAlignment="1">
      <alignment horizontal="center" vertical="center"/>
    </xf>
    <xf numFmtId="49" fontId="8" fillId="2" borderId="7" xfId="0" applyNumberFormat="1" applyFont="1" applyFill="1" applyBorder="1" applyAlignment="1">
      <alignment horizontal="center" vertical="center"/>
    </xf>
    <xf numFmtId="49" fontId="8" fillId="2" borderId="0" xfId="0" applyNumberFormat="1" applyFont="1" applyFill="1" applyAlignment="1">
      <alignment horizontal="center" vertical="center"/>
    </xf>
    <xf numFmtId="0" fontId="7" fillId="2" borderId="7" xfId="0" applyFont="1" applyFill="1" applyBorder="1" applyAlignment="1">
      <alignment horizontal="center" vertical="center"/>
    </xf>
    <xf numFmtId="4" fontId="7" fillId="2" borderId="7" xfId="0" applyNumberFormat="1" applyFont="1" applyFill="1" applyBorder="1" applyAlignment="1">
      <alignment horizontal="center" vertical="center" wrapText="1"/>
    </xf>
    <xf numFmtId="165" fontId="7" fillId="2" borderId="7" xfId="0" applyNumberFormat="1" applyFont="1" applyFill="1" applyBorder="1" applyAlignment="1">
      <alignment horizontal="center" vertical="center" wrapText="1"/>
    </xf>
    <xf numFmtId="166" fontId="7" fillId="2" borderId="7" xfId="4" applyNumberFormat="1" applyFont="1" applyFill="1" applyBorder="1" applyAlignment="1">
      <alignment vertical="center" wrapText="1"/>
    </xf>
    <xf numFmtId="164" fontId="7" fillId="2" borderId="7" xfId="0" applyNumberFormat="1" applyFont="1" applyFill="1" applyBorder="1" applyAlignment="1">
      <alignment vertical="center" wrapText="1"/>
    </xf>
    <xf numFmtId="164" fontId="7" fillId="2" borderId="7" xfId="0" applyNumberFormat="1" applyFont="1" applyFill="1" applyBorder="1" applyAlignment="1">
      <alignment horizontal="center" vertical="center" wrapText="1"/>
    </xf>
    <xf numFmtId="167" fontId="7" fillId="2" borderId="7" xfId="0" applyNumberFormat="1" applyFont="1" applyFill="1" applyBorder="1" applyAlignment="1">
      <alignment horizontal="center" vertical="center" wrapText="1"/>
    </xf>
    <xf numFmtId="49" fontId="7" fillId="2" borderId="7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left" wrapText="1"/>
    </xf>
    <xf numFmtId="0" fontId="11" fillId="2" borderId="0" xfId="0" applyFont="1" applyFill="1" applyAlignment="1">
      <alignment horizontal="center"/>
    </xf>
    <xf numFmtId="0" fontId="7" fillId="2" borderId="0" xfId="0" applyFont="1" applyFill="1" applyAlignment="1">
      <alignment horizontal="right"/>
    </xf>
    <xf numFmtId="0" fontId="4" fillId="2" borderId="7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horizontal="center" wrapText="1"/>
    </xf>
    <xf numFmtId="0" fontId="4" fillId="2" borderId="10" xfId="0" applyFont="1" applyFill="1" applyBorder="1" applyAlignment="1">
      <alignment horizontal="center" wrapText="1"/>
    </xf>
    <xf numFmtId="0" fontId="4" fillId="2" borderId="0" xfId="0" applyFont="1" applyFill="1" applyBorder="1" applyAlignment="1">
      <alignment horizontal="center" wrapText="1"/>
    </xf>
    <xf numFmtId="0" fontId="9" fillId="2" borderId="3" xfId="1" applyFont="1" applyFill="1" applyBorder="1" applyAlignment="1">
      <alignment horizontal="center" vertical="center" wrapText="1"/>
    </xf>
    <xf numFmtId="0" fontId="9" fillId="2" borderId="2" xfId="1" applyFont="1" applyFill="1" applyBorder="1" applyAlignment="1">
      <alignment horizontal="center" vertical="center" wrapText="1"/>
    </xf>
    <xf numFmtId="0" fontId="9" fillId="2" borderId="1" xfId="1" applyFont="1" applyFill="1" applyBorder="1" applyAlignment="1">
      <alignment horizontal="center" vertical="center" wrapText="1"/>
    </xf>
    <xf numFmtId="0" fontId="3" fillId="2" borderId="7" xfId="1" applyFont="1" applyFill="1" applyBorder="1" applyAlignment="1">
      <alignment horizontal="left" vertical="center" wrapText="1"/>
    </xf>
    <xf numFmtId="4" fontId="3" fillId="2" borderId="3" xfId="0" applyNumberFormat="1" applyFont="1" applyFill="1" applyBorder="1" applyAlignment="1">
      <alignment horizontal="center" vertical="center" wrapText="1"/>
    </xf>
    <xf numFmtId="4" fontId="3" fillId="2" borderId="2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1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wrapText="1"/>
    </xf>
    <xf numFmtId="0" fontId="3" fillId="2" borderId="7" xfId="0" applyFont="1" applyFill="1" applyBorder="1" applyAlignment="1">
      <alignment horizontal="center" wrapText="1"/>
    </xf>
    <xf numFmtId="0" fontId="9" fillId="2" borderId="7" xfId="0" applyFont="1" applyFill="1" applyBorder="1" applyAlignment="1">
      <alignment horizontal="center" wrapText="1"/>
    </xf>
    <xf numFmtId="0" fontId="3" fillId="2" borderId="3" xfId="1" applyFont="1" applyFill="1" applyBorder="1" applyAlignment="1">
      <alignment horizontal="left" vertical="center" wrapText="1"/>
    </xf>
    <xf numFmtId="0" fontId="3" fillId="2" borderId="2" xfId="1" applyFont="1" applyFill="1" applyBorder="1" applyAlignment="1">
      <alignment horizontal="left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/>
    </xf>
    <xf numFmtId="0" fontId="3" fillId="2" borderId="4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4" fontId="3" fillId="2" borderId="3" xfId="0" applyNumberFormat="1" applyFont="1" applyFill="1" applyBorder="1" applyAlignment="1">
      <alignment horizontal="left" vertical="center" wrapText="1"/>
    </xf>
    <xf numFmtId="4" fontId="3" fillId="2" borderId="2" xfId="0" applyNumberFormat="1" applyFont="1" applyFill="1" applyBorder="1" applyAlignment="1">
      <alignment horizontal="left" vertical="center" wrapText="1"/>
    </xf>
    <xf numFmtId="4" fontId="3" fillId="2" borderId="1" xfId="0" applyNumberFormat="1" applyFont="1" applyFill="1" applyBorder="1" applyAlignment="1">
      <alignment horizontal="left" vertical="center" wrapText="1"/>
    </xf>
    <xf numFmtId="0" fontId="9" fillId="2" borderId="0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right"/>
    </xf>
    <xf numFmtId="4" fontId="3" fillId="2" borderId="7" xfId="0" applyNumberFormat="1" applyFont="1" applyFill="1" applyBorder="1" applyAlignment="1">
      <alignment horizontal="center" vertical="center" wrapText="1"/>
    </xf>
    <xf numFmtId="4" fontId="3" fillId="2" borderId="3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</cellXfs>
  <cellStyles count="5">
    <cellStyle name="Обычный" xfId="0" builtinId="0"/>
    <cellStyle name="Обычный 2" xfId="1"/>
    <cellStyle name="Обычный 3" xfId="2"/>
    <cellStyle name="Финансовый" xfId="4" builtinId="3"/>
    <cellStyle name="Финансовый 2" xfId="3"/>
  </cellStyles>
  <dxfs count="0"/>
  <tableStyles count="0" defaultTableStyle="TableStyleMedium9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78"/>
  <sheetViews>
    <sheetView view="pageBreakPreview" topLeftCell="A10" zoomScale="85" zoomScaleNormal="70" zoomScaleSheetLayoutView="85" workbookViewId="0">
      <selection activeCell="A6" sqref="A6:P6"/>
    </sheetView>
  </sheetViews>
  <sheetFormatPr defaultRowHeight="15" x14ac:dyDescent="0.25"/>
  <cols>
    <col min="1" max="1" width="7.140625" style="20" customWidth="1"/>
    <col min="2" max="2" width="71" style="20" customWidth="1"/>
    <col min="3" max="3" width="19.140625" style="20" customWidth="1"/>
    <col min="4" max="4" width="13.140625" style="20" customWidth="1"/>
    <col min="5" max="5" width="14.28515625" style="20" customWidth="1"/>
    <col min="6" max="6" width="17.140625" style="20" customWidth="1"/>
    <col min="7" max="7" width="13.7109375" style="20" customWidth="1"/>
    <col min="8" max="8" width="14.42578125" style="20" customWidth="1"/>
    <col min="9" max="9" width="13.42578125" style="20" customWidth="1"/>
    <col min="10" max="11" width="15.7109375" style="20" customWidth="1"/>
    <col min="12" max="12" width="17.85546875" style="20" customWidth="1"/>
    <col min="13" max="13" width="14.28515625" style="20" customWidth="1"/>
    <col min="14" max="14" width="14.5703125" style="20" customWidth="1"/>
    <col min="15" max="15" width="16.42578125" style="20" customWidth="1"/>
    <col min="16" max="16" width="22.42578125" style="20" customWidth="1"/>
    <col min="17" max="17" width="13.42578125" style="20" customWidth="1"/>
    <col min="18" max="18" width="12.85546875" style="20" customWidth="1"/>
    <col min="19" max="19" width="13.140625" style="20" customWidth="1"/>
    <col min="20" max="16384" width="9.140625" style="20"/>
  </cols>
  <sheetData>
    <row r="1" spans="1:16" ht="15.75" x14ac:dyDescent="0.25">
      <c r="N1" s="50"/>
      <c r="O1" s="50"/>
      <c r="P1" s="55" t="s">
        <v>209</v>
      </c>
    </row>
    <row r="2" spans="1:16" ht="15.75" x14ac:dyDescent="0.25">
      <c r="N2" s="79" t="s">
        <v>43</v>
      </c>
      <c r="O2" s="79"/>
      <c r="P2" s="79"/>
    </row>
    <row r="3" spans="1:16" ht="15.75" x14ac:dyDescent="0.25">
      <c r="N3" s="55"/>
      <c r="O3" s="50"/>
      <c r="P3" s="55" t="s">
        <v>215</v>
      </c>
    </row>
    <row r="4" spans="1:16" ht="15.75" x14ac:dyDescent="0.25">
      <c r="N4" s="55"/>
      <c r="O4" s="50"/>
      <c r="P4" s="55"/>
    </row>
    <row r="5" spans="1:16" ht="15.75" x14ac:dyDescent="0.25">
      <c r="N5" s="55"/>
      <c r="O5" s="55"/>
      <c r="P5" s="55" t="s">
        <v>210</v>
      </c>
    </row>
    <row r="6" spans="1:16" ht="18.75" x14ac:dyDescent="0.3">
      <c r="A6" s="78" t="s">
        <v>79</v>
      </c>
      <c r="B6" s="78"/>
      <c r="C6" s="78"/>
      <c r="D6" s="78"/>
      <c r="E6" s="78"/>
      <c r="F6" s="78"/>
      <c r="G6" s="78"/>
      <c r="H6" s="78"/>
      <c r="I6" s="78"/>
      <c r="J6" s="78"/>
      <c r="K6" s="78"/>
      <c r="L6" s="78"/>
      <c r="M6" s="78"/>
      <c r="N6" s="78"/>
      <c r="O6" s="78"/>
      <c r="P6" s="78"/>
    </row>
    <row r="7" spans="1:16" x14ac:dyDescent="0.2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80" t="s">
        <v>80</v>
      </c>
      <c r="B8" s="80" t="s">
        <v>81</v>
      </c>
      <c r="C8" s="80" t="s">
        <v>82</v>
      </c>
      <c r="D8" s="81" t="s">
        <v>83</v>
      </c>
      <c r="E8" s="81"/>
      <c r="F8" s="81"/>
      <c r="G8" s="81"/>
      <c r="H8" s="81"/>
      <c r="I8" s="81"/>
      <c r="J8" s="81"/>
      <c r="K8" s="82"/>
      <c r="L8" s="33"/>
      <c r="M8" s="33"/>
      <c r="N8" s="33"/>
      <c r="O8" s="33"/>
      <c r="P8" s="80" t="s">
        <v>84</v>
      </c>
    </row>
    <row r="9" spans="1:16" x14ac:dyDescent="0.25">
      <c r="A9" s="80"/>
      <c r="B9" s="80"/>
      <c r="C9" s="80"/>
      <c r="D9" s="34" t="s">
        <v>9</v>
      </c>
      <c r="E9" s="34" t="s">
        <v>10</v>
      </c>
      <c r="F9" s="34" t="s">
        <v>25</v>
      </c>
      <c r="G9" s="34" t="s">
        <v>26</v>
      </c>
      <c r="H9" s="34" t="s">
        <v>27</v>
      </c>
      <c r="I9" s="34" t="s">
        <v>28</v>
      </c>
      <c r="J9" s="34" t="s">
        <v>29</v>
      </c>
      <c r="K9" s="34" t="s">
        <v>63</v>
      </c>
      <c r="L9" s="34" t="s">
        <v>64</v>
      </c>
      <c r="M9" s="34" t="s">
        <v>65</v>
      </c>
      <c r="N9" s="34" t="s">
        <v>66</v>
      </c>
      <c r="O9" s="34" t="s">
        <v>67</v>
      </c>
      <c r="P9" s="80"/>
    </row>
    <row r="10" spans="1:16" x14ac:dyDescent="0.25">
      <c r="A10" s="34">
        <v>1</v>
      </c>
      <c r="B10" s="34">
        <v>2</v>
      </c>
      <c r="C10" s="34">
        <v>3</v>
      </c>
      <c r="D10" s="34">
        <v>4</v>
      </c>
      <c r="E10" s="34">
        <v>5</v>
      </c>
      <c r="F10" s="34">
        <v>6</v>
      </c>
      <c r="G10" s="34">
        <v>7</v>
      </c>
      <c r="H10" s="34">
        <v>8</v>
      </c>
      <c r="I10" s="34">
        <v>9</v>
      </c>
      <c r="J10" s="34">
        <v>10</v>
      </c>
      <c r="K10" s="34">
        <v>11</v>
      </c>
      <c r="L10" s="34">
        <v>12</v>
      </c>
      <c r="M10" s="34">
        <v>13</v>
      </c>
      <c r="N10" s="34">
        <v>14</v>
      </c>
      <c r="O10" s="34">
        <v>15</v>
      </c>
      <c r="P10" s="34">
        <v>16</v>
      </c>
    </row>
    <row r="11" spans="1:16" ht="29.25" customHeight="1" x14ac:dyDescent="0.25">
      <c r="A11" s="35" t="s">
        <v>85</v>
      </c>
      <c r="B11" s="32" t="s">
        <v>86</v>
      </c>
      <c r="C11" s="39">
        <v>0</v>
      </c>
      <c r="D11" s="39">
        <v>0.26200000000000001</v>
      </c>
      <c r="E11" s="39">
        <v>0.33200000000000002</v>
      </c>
      <c r="F11" s="39">
        <v>0.42299999999999999</v>
      </c>
      <c r="G11" s="39">
        <v>6.7000000000000004E-2</v>
      </c>
      <c r="H11" s="39">
        <v>0.13400000000000001</v>
      </c>
      <c r="I11" s="39">
        <v>0.14299999999999999</v>
      </c>
      <c r="J11" s="39">
        <v>0</v>
      </c>
      <c r="K11" s="39">
        <v>0</v>
      </c>
      <c r="L11" s="39">
        <v>0</v>
      </c>
      <c r="M11" s="39">
        <v>0</v>
      </c>
      <c r="N11" s="39">
        <v>0</v>
      </c>
      <c r="O11" s="39">
        <v>0</v>
      </c>
      <c r="P11" s="39">
        <f>D11+E11+F11+G11+H11+I11+J11+K11+L11+M11+N11+O11</f>
        <v>1.361</v>
      </c>
    </row>
    <row r="12" spans="1:16" ht="47.25" x14ac:dyDescent="0.25">
      <c r="A12" s="35" t="s">
        <v>87</v>
      </c>
      <c r="B12" s="36" t="s">
        <v>88</v>
      </c>
      <c r="C12" s="39">
        <v>2</v>
      </c>
      <c r="D12" s="39">
        <v>2</v>
      </c>
      <c r="E12" s="39">
        <v>2</v>
      </c>
      <c r="F12" s="39">
        <v>2</v>
      </c>
      <c r="G12" s="39">
        <v>2</v>
      </c>
      <c r="H12" s="39">
        <v>2</v>
      </c>
      <c r="I12" s="39">
        <v>2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9">
        <v>0</v>
      </c>
      <c r="P12" s="39">
        <v>2</v>
      </c>
    </row>
    <row r="13" spans="1:16" ht="31.5" x14ac:dyDescent="0.25">
      <c r="A13" s="35" t="s">
        <v>89</v>
      </c>
      <c r="B13" s="32" t="s">
        <v>90</v>
      </c>
      <c r="C13" s="39">
        <v>0</v>
      </c>
      <c r="D13" s="39">
        <v>1</v>
      </c>
      <c r="E13" s="39">
        <v>0</v>
      </c>
      <c r="F13" s="39">
        <v>0</v>
      </c>
      <c r="G13" s="39">
        <v>0</v>
      </c>
      <c r="H13" s="39">
        <v>0</v>
      </c>
      <c r="I13" s="39">
        <v>0</v>
      </c>
      <c r="J13" s="39">
        <v>0</v>
      </c>
      <c r="K13" s="39">
        <v>0</v>
      </c>
      <c r="L13" s="39">
        <v>0</v>
      </c>
      <c r="M13" s="39">
        <v>0</v>
      </c>
      <c r="N13" s="39">
        <v>0</v>
      </c>
      <c r="O13" s="39">
        <v>0</v>
      </c>
      <c r="P13" s="39">
        <v>1</v>
      </c>
    </row>
    <row r="14" spans="1:16" ht="45" customHeight="1" x14ac:dyDescent="0.25">
      <c r="A14" s="35" t="s">
        <v>91</v>
      </c>
      <c r="B14" s="32" t="s">
        <v>92</v>
      </c>
      <c r="C14" s="66">
        <v>0</v>
      </c>
      <c r="D14" s="67" t="s">
        <v>93</v>
      </c>
      <c r="E14" s="67" t="s">
        <v>94</v>
      </c>
      <c r="F14" s="67" t="s">
        <v>206</v>
      </c>
      <c r="G14" s="68" t="s">
        <v>205</v>
      </c>
      <c r="H14" s="66">
        <v>0</v>
      </c>
      <c r="I14" s="66">
        <v>0</v>
      </c>
      <c r="J14" s="66">
        <v>0</v>
      </c>
      <c r="K14" s="66">
        <v>0</v>
      </c>
      <c r="L14" s="66">
        <v>0</v>
      </c>
      <c r="M14" s="66">
        <v>0</v>
      </c>
      <c r="N14" s="66">
        <v>0</v>
      </c>
      <c r="O14" s="66">
        <v>0</v>
      </c>
      <c r="P14" s="67" t="s">
        <v>207</v>
      </c>
    </row>
    <row r="15" spans="1:16" ht="66.75" customHeight="1" x14ac:dyDescent="0.25">
      <c r="A15" s="37" t="s">
        <v>95</v>
      </c>
      <c r="B15" s="36" t="s">
        <v>96</v>
      </c>
      <c r="C15" s="69">
        <v>100</v>
      </c>
      <c r="D15" s="69">
        <v>100</v>
      </c>
      <c r="E15" s="69">
        <v>100</v>
      </c>
      <c r="F15" s="69">
        <v>100</v>
      </c>
      <c r="G15" s="69">
        <v>100</v>
      </c>
      <c r="H15" s="69">
        <v>100</v>
      </c>
      <c r="I15" s="69">
        <v>100</v>
      </c>
      <c r="J15" s="69">
        <v>100</v>
      </c>
      <c r="K15" s="69">
        <v>100</v>
      </c>
      <c r="L15" s="69">
        <v>100</v>
      </c>
      <c r="M15" s="69">
        <v>100</v>
      </c>
      <c r="N15" s="69">
        <v>100</v>
      </c>
      <c r="O15" s="69">
        <v>100</v>
      </c>
      <c r="P15" s="69">
        <v>100</v>
      </c>
    </row>
    <row r="16" spans="1:16" ht="63" x14ac:dyDescent="0.25">
      <c r="A16" s="39" t="s">
        <v>97</v>
      </c>
      <c r="B16" s="36" t="s">
        <v>98</v>
      </c>
      <c r="C16" s="69">
        <v>100</v>
      </c>
      <c r="D16" s="69">
        <v>100</v>
      </c>
      <c r="E16" s="69">
        <v>100</v>
      </c>
      <c r="F16" s="69">
        <v>100</v>
      </c>
      <c r="G16" s="69">
        <v>100</v>
      </c>
      <c r="H16" s="69">
        <v>100</v>
      </c>
      <c r="I16" s="69">
        <v>100</v>
      </c>
      <c r="J16" s="69">
        <v>100</v>
      </c>
      <c r="K16" s="69">
        <v>100</v>
      </c>
      <c r="L16" s="69">
        <v>100</v>
      </c>
      <c r="M16" s="69">
        <v>100</v>
      </c>
      <c r="N16" s="69">
        <v>100</v>
      </c>
      <c r="O16" s="69">
        <v>100</v>
      </c>
      <c r="P16" s="69">
        <v>100</v>
      </c>
    </row>
    <row r="17" spans="1:16" ht="69.75" customHeight="1" x14ac:dyDescent="0.25">
      <c r="A17" s="39" t="s">
        <v>99</v>
      </c>
      <c r="B17" s="36" t="s">
        <v>100</v>
      </c>
      <c r="C17" s="69">
        <v>100</v>
      </c>
      <c r="D17" s="69">
        <v>100</v>
      </c>
      <c r="E17" s="69">
        <v>100</v>
      </c>
      <c r="F17" s="69">
        <v>100</v>
      </c>
      <c r="G17" s="69">
        <v>100</v>
      </c>
      <c r="H17" s="69">
        <v>100</v>
      </c>
      <c r="I17" s="69">
        <v>100</v>
      </c>
      <c r="J17" s="69">
        <v>100</v>
      </c>
      <c r="K17" s="69">
        <v>100</v>
      </c>
      <c r="L17" s="69">
        <v>100</v>
      </c>
      <c r="M17" s="69">
        <v>100</v>
      </c>
      <c r="N17" s="69">
        <v>100</v>
      </c>
      <c r="O17" s="69">
        <v>100</v>
      </c>
      <c r="P17" s="69">
        <v>100</v>
      </c>
    </row>
    <row r="18" spans="1:16" ht="66" customHeight="1" x14ac:dyDescent="0.25">
      <c r="A18" s="39" t="s">
        <v>101</v>
      </c>
      <c r="B18" s="36" t="s">
        <v>102</v>
      </c>
      <c r="C18" s="69">
        <v>100</v>
      </c>
      <c r="D18" s="69">
        <v>100</v>
      </c>
      <c r="E18" s="69">
        <v>100</v>
      </c>
      <c r="F18" s="69">
        <v>100</v>
      </c>
      <c r="G18" s="69">
        <v>100</v>
      </c>
      <c r="H18" s="69">
        <v>100</v>
      </c>
      <c r="I18" s="69">
        <v>100</v>
      </c>
      <c r="J18" s="69">
        <v>100</v>
      </c>
      <c r="K18" s="69">
        <v>100</v>
      </c>
      <c r="L18" s="69">
        <v>100</v>
      </c>
      <c r="M18" s="69">
        <v>100</v>
      </c>
      <c r="N18" s="69">
        <v>100</v>
      </c>
      <c r="O18" s="69">
        <v>100</v>
      </c>
      <c r="P18" s="69">
        <v>100</v>
      </c>
    </row>
    <row r="19" spans="1:16" ht="63" x14ac:dyDescent="0.25">
      <c r="A19" s="39" t="s">
        <v>103</v>
      </c>
      <c r="B19" s="36" t="s">
        <v>104</v>
      </c>
      <c r="C19" s="69">
        <v>0</v>
      </c>
      <c r="D19" s="69">
        <v>0</v>
      </c>
      <c r="E19" s="69">
        <v>0</v>
      </c>
      <c r="F19" s="69">
        <v>0</v>
      </c>
      <c r="G19" s="69">
        <v>0</v>
      </c>
      <c r="H19" s="69">
        <v>0</v>
      </c>
      <c r="I19" s="69">
        <v>0</v>
      </c>
      <c r="J19" s="69">
        <v>0</v>
      </c>
      <c r="K19" s="69">
        <v>0</v>
      </c>
      <c r="L19" s="69">
        <v>0</v>
      </c>
      <c r="M19" s="69">
        <v>0</v>
      </c>
      <c r="N19" s="69">
        <v>0</v>
      </c>
      <c r="O19" s="69">
        <v>0</v>
      </c>
      <c r="P19" s="69">
        <v>0</v>
      </c>
    </row>
    <row r="20" spans="1:16" ht="78.75" x14ac:dyDescent="0.25">
      <c r="A20" s="39" t="s">
        <v>105</v>
      </c>
      <c r="B20" s="40" t="s">
        <v>106</v>
      </c>
      <c r="C20" s="69">
        <v>0</v>
      </c>
      <c r="D20" s="69">
        <v>0</v>
      </c>
      <c r="E20" s="69">
        <v>0</v>
      </c>
      <c r="F20" s="69">
        <v>0</v>
      </c>
      <c r="G20" s="69">
        <v>0</v>
      </c>
      <c r="H20" s="69">
        <v>0</v>
      </c>
      <c r="I20" s="69">
        <v>0</v>
      </c>
      <c r="J20" s="69">
        <v>0</v>
      </c>
      <c r="K20" s="69">
        <v>0</v>
      </c>
      <c r="L20" s="69">
        <v>0</v>
      </c>
      <c r="M20" s="69">
        <v>0</v>
      </c>
      <c r="N20" s="69">
        <v>0</v>
      </c>
      <c r="O20" s="69">
        <v>0</v>
      </c>
      <c r="P20" s="69">
        <v>0</v>
      </c>
    </row>
    <row r="21" spans="1:16" ht="47.25" x14ac:dyDescent="0.25">
      <c r="A21" s="39" t="s">
        <v>107</v>
      </c>
      <c r="B21" s="41" t="s">
        <v>108</v>
      </c>
      <c r="C21" s="70">
        <v>48.33</v>
      </c>
      <c r="D21" s="70">
        <v>48.19</v>
      </c>
      <c r="E21" s="70">
        <v>48.09</v>
      </c>
      <c r="F21" s="70">
        <v>48.09</v>
      </c>
      <c r="G21" s="70">
        <v>48.09</v>
      </c>
      <c r="H21" s="70">
        <v>48.19</v>
      </c>
      <c r="I21" s="70">
        <v>48.19</v>
      </c>
      <c r="J21" s="70">
        <v>48.19</v>
      </c>
      <c r="K21" s="70">
        <v>48.19</v>
      </c>
      <c r="L21" s="70">
        <v>48.19</v>
      </c>
      <c r="M21" s="70">
        <v>48.19</v>
      </c>
      <c r="N21" s="70">
        <v>48.19</v>
      </c>
      <c r="O21" s="70">
        <v>48.19</v>
      </c>
      <c r="P21" s="70">
        <v>48.19</v>
      </c>
    </row>
    <row r="22" spans="1:16" ht="47.25" x14ac:dyDescent="0.25">
      <c r="A22" s="39" t="s">
        <v>109</v>
      </c>
      <c r="B22" s="41" t="s">
        <v>110</v>
      </c>
      <c r="C22" s="71">
        <v>0.21990000000000001</v>
      </c>
      <c r="D22" s="72">
        <v>0.21970000000000001</v>
      </c>
      <c r="E22" s="72">
        <f>C22*99.9%</f>
        <v>0.21968010000000004</v>
      </c>
      <c r="F22" s="72">
        <v>0.21970000000000001</v>
      </c>
      <c r="G22" s="72">
        <v>0.21970000000000001</v>
      </c>
      <c r="H22" s="71">
        <f>0.2199*99.9%</f>
        <v>0.21968010000000004</v>
      </c>
      <c r="I22" s="71">
        <v>0.21970000000000001</v>
      </c>
      <c r="J22" s="71">
        <f>0.2199*99.9%</f>
        <v>0.21968010000000004</v>
      </c>
      <c r="K22" s="71">
        <f t="shared" ref="K22:P22" si="0">0.2199*99.9%</f>
        <v>0.21968010000000004</v>
      </c>
      <c r="L22" s="71">
        <f t="shared" si="0"/>
        <v>0.21968010000000004</v>
      </c>
      <c r="M22" s="71">
        <f t="shared" si="0"/>
        <v>0.21968010000000004</v>
      </c>
      <c r="N22" s="71">
        <f t="shared" si="0"/>
        <v>0.21968010000000004</v>
      </c>
      <c r="O22" s="71">
        <f t="shared" si="0"/>
        <v>0.21968010000000004</v>
      </c>
      <c r="P22" s="71">
        <f t="shared" si="0"/>
        <v>0.21968010000000004</v>
      </c>
    </row>
    <row r="23" spans="1:16" ht="47.25" x14ac:dyDescent="0.25">
      <c r="A23" s="39" t="s">
        <v>111</v>
      </c>
      <c r="B23" s="41" t="s">
        <v>112</v>
      </c>
      <c r="C23" s="70">
        <v>8.9600000000000009</v>
      </c>
      <c r="D23" s="73">
        <f>8.96*99.9%</f>
        <v>8.9510400000000025</v>
      </c>
      <c r="E23" s="73">
        <f>D23*99.9%</f>
        <v>8.9420889600000031</v>
      </c>
      <c r="F23" s="73">
        <v>8.94</v>
      </c>
      <c r="G23" s="73">
        <v>8.94</v>
      </c>
      <c r="H23" s="73">
        <v>8.94</v>
      </c>
      <c r="I23" s="73">
        <v>8.94</v>
      </c>
      <c r="J23" s="73">
        <v>8.94</v>
      </c>
      <c r="K23" s="73">
        <v>8.94</v>
      </c>
      <c r="L23" s="73">
        <v>8.94</v>
      </c>
      <c r="M23" s="73">
        <v>8.94</v>
      </c>
      <c r="N23" s="73">
        <v>8.94</v>
      </c>
      <c r="O23" s="73">
        <v>8.94</v>
      </c>
      <c r="P23" s="70">
        <f>E23</f>
        <v>8.9420889600000031</v>
      </c>
    </row>
    <row r="24" spans="1:16" ht="47.25" x14ac:dyDescent="0.25">
      <c r="A24" s="39" t="s">
        <v>113</v>
      </c>
      <c r="B24" s="41" t="s">
        <v>114</v>
      </c>
      <c r="C24" s="70">
        <v>4.68</v>
      </c>
      <c r="D24" s="70">
        <v>4.67</v>
      </c>
      <c r="E24" s="74">
        <v>4.67</v>
      </c>
      <c r="F24" s="74">
        <f>E24*99.9%</f>
        <v>4.6653300000000009</v>
      </c>
      <c r="G24" s="74">
        <f>F24*99.9%</f>
        <v>4.660664670000001</v>
      </c>
      <c r="H24" s="74">
        <v>4.67</v>
      </c>
      <c r="I24" s="74">
        <f t="shared" ref="I24" si="1">H24*99.9%</f>
        <v>4.6653300000000009</v>
      </c>
      <c r="J24" s="74">
        <v>4.67</v>
      </c>
      <c r="K24" s="74">
        <v>4.67</v>
      </c>
      <c r="L24" s="74">
        <v>4.67</v>
      </c>
      <c r="M24" s="74">
        <v>4.67</v>
      </c>
      <c r="N24" s="74">
        <v>4.67</v>
      </c>
      <c r="O24" s="74">
        <v>4.67</v>
      </c>
      <c r="P24" s="70">
        <f t="shared" ref="P24" si="2">E24</f>
        <v>4.67</v>
      </c>
    </row>
    <row r="25" spans="1:16" ht="47.25" x14ac:dyDescent="0.25">
      <c r="A25" s="39" t="s">
        <v>115</v>
      </c>
      <c r="B25" s="41" t="s">
        <v>116</v>
      </c>
      <c r="C25" s="69">
        <v>0</v>
      </c>
      <c r="D25" s="69">
        <v>0</v>
      </c>
      <c r="E25" s="69">
        <v>0</v>
      </c>
      <c r="F25" s="69">
        <v>0</v>
      </c>
      <c r="G25" s="69">
        <v>0</v>
      </c>
      <c r="H25" s="69">
        <v>0</v>
      </c>
      <c r="I25" s="69">
        <v>0</v>
      </c>
      <c r="J25" s="69">
        <v>0</v>
      </c>
      <c r="K25" s="69">
        <v>0</v>
      </c>
      <c r="L25" s="69">
        <v>0</v>
      </c>
      <c r="M25" s="69">
        <v>0</v>
      </c>
      <c r="N25" s="69">
        <v>0</v>
      </c>
      <c r="O25" s="69">
        <v>0</v>
      </c>
      <c r="P25" s="69">
        <v>0</v>
      </c>
    </row>
    <row r="26" spans="1:16" ht="96" customHeight="1" x14ac:dyDescent="0.25">
      <c r="A26" s="39" t="s">
        <v>117</v>
      </c>
      <c r="B26" s="41" t="s">
        <v>118</v>
      </c>
      <c r="C26" s="69">
        <v>0</v>
      </c>
      <c r="D26" s="69">
        <v>0</v>
      </c>
      <c r="E26" s="69">
        <v>0</v>
      </c>
      <c r="F26" s="69">
        <v>0</v>
      </c>
      <c r="G26" s="69">
        <v>0</v>
      </c>
      <c r="H26" s="69">
        <v>0</v>
      </c>
      <c r="I26" s="69">
        <v>0</v>
      </c>
      <c r="J26" s="69">
        <v>0</v>
      </c>
      <c r="K26" s="69">
        <v>0</v>
      </c>
      <c r="L26" s="69">
        <v>0</v>
      </c>
      <c r="M26" s="69">
        <v>0</v>
      </c>
      <c r="N26" s="69">
        <v>0</v>
      </c>
      <c r="O26" s="69">
        <v>0</v>
      </c>
      <c r="P26" s="69">
        <v>0</v>
      </c>
    </row>
    <row r="27" spans="1:16" ht="52.5" customHeight="1" x14ac:dyDescent="0.25">
      <c r="A27" s="39" t="s">
        <v>119</v>
      </c>
      <c r="B27" s="41" t="s">
        <v>120</v>
      </c>
      <c r="C27" s="69">
        <v>0</v>
      </c>
      <c r="D27" s="39">
        <v>3</v>
      </c>
      <c r="E27" s="69">
        <v>0</v>
      </c>
      <c r="F27" s="69">
        <v>0</v>
      </c>
      <c r="G27" s="69">
        <v>0</v>
      </c>
      <c r="H27" s="69">
        <v>0</v>
      </c>
      <c r="I27" s="69">
        <v>0</v>
      </c>
      <c r="J27" s="69">
        <v>0</v>
      </c>
      <c r="K27" s="69">
        <v>0</v>
      </c>
      <c r="L27" s="69">
        <v>0</v>
      </c>
      <c r="M27" s="69">
        <v>0</v>
      </c>
      <c r="N27" s="69">
        <v>0</v>
      </c>
      <c r="O27" s="69">
        <v>0</v>
      </c>
      <c r="P27" s="39">
        <v>3</v>
      </c>
    </row>
    <row r="28" spans="1:16" ht="31.5" x14ac:dyDescent="0.25">
      <c r="A28" s="39" t="s">
        <v>121</v>
      </c>
      <c r="B28" s="42" t="s">
        <v>122</v>
      </c>
      <c r="C28" s="70">
        <f>73675/278428.2</f>
        <v>0.26461040943410186</v>
      </c>
      <c r="D28" s="70">
        <v>0.25</v>
      </c>
      <c r="E28" s="70">
        <v>0.25</v>
      </c>
      <c r="F28" s="70">
        <v>0.25</v>
      </c>
      <c r="G28" s="70">
        <f>((73675+423.103+1268.754))/(278428.2+5034.63+15538.7)</f>
        <v>0.25206177707518751</v>
      </c>
      <c r="H28" s="70">
        <f>0.25*99.9%</f>
        <v>0.24975000000000003</v>
      </c>
      <c r="I28" s="70">
        <f>H28*99.9%</f>
        <v>0.24950025000000006</v>
      </c>
      <c r="J28" s="70">
        <f>I28*99.9%</f>
        <v>0.24925074975000008</v>
      </c>
      <c r="K28" s="70">
        <f t="shared" ref="K28:P28" si="3">J28*99.9%</f>
        <v>0.24900149900025012</v>
      </c>
      <c r="L28" s="70">
        <f t="shared" si="3"/>
        <v>0.24875249750124989</v>
      </c>
      <c r="M28" s="70">
        <f t="shared" si="3"/>
        <v>0.24850374500374867</v>
      </c>
      <c r="N28" s="70">
        <f t="shared" si="3"/>
        <v>0.24825524125874496</v>
      </c>
      <c r="O28" s="70">
        <f t="shared" si="3"/>
        <v>0.24800698601748625</v>
      </c>
      <c r="P28" s="70">
        <f t="shared" si="3"/>
        <v>0.24775897903146879</v>
      </c>
    </row>
    <row r="29" spans="1:16" ht="31.5" x14ac:dyDescent="0.25">
      <c r="A29" s="39" t="s">
        <v>123</v>
      </c>
      <c r="B29" s="42" t="s">
        <v>124</v>
      </c>
      <c r="C29" s="70">
        <v>24.02</v>
      </c>
      <c r="D29" s="70">
        <v>24</v>
      </c>
      <c r="E29" s="70">
        <v>23.97</v>
      </c>
      <c r="F29" s="70">
        <v>23.97</v>
      </c>
      <c r="G29" s="70">
        <v>23.97</v>
      </c>
      <c r="H29" s="70">
        <v>23.97</v>
      </c>
      <c r="I29" s="70">
        <f>H29*99.9%</f>
        <v>23.94603</v>
      </c>
      <c r="J29" s="70">
        <v>23.97</v>
      </c>
      <c r="K29" s="70">
        <v>23.97</v>
      </c>
      <c r="L29" s="70">
        <v>23.97</v>
      </c>
      <c r="M29" s="70">
        <v>23.97</v>
      </c>
      <c r="N29" s="70">
        <v>23.97</v>
      </c>
      <c r="O29" s="70">
        <v>23.97</v>
      </c>
      <c r="P29" s="70">
        <v>23.97</v>
      </c>
    </row>
    <row r="30" spans="1:16" ht="31.5" x14ac:dyDescent="0.25">
      <c r="A30" s="39" t="s">
        <v>125</v>
      </c>
      <c r="B30" s="42" t="s">
        <v>126</v>
      </c>
      <c r="C30" s="70">
        <f>238560/15615</f>
        <v>15.2776176753122</v>
      </c>
      <c r="D30" s="70">
        <v>15.26</v>
      </c>
      <c r="E30" s="70">
        <v>15.24</v>
      </c>
      <c r="F30" s="70">
        <v>15.24</v>
      </c>
      <c r="G30" s="70">
        <v>15.24</v>
      </c>
      <c r="H30" s="70">
        <v>15.24</v>
      </c>
      <c r="I30" s="70">
        <v>15.24</v>
      </c>
      <c r="J30" s="70">
        <v>15.24</v>
      </c>
      <c r="K30" s="70">
        <v>15.24</v>
      </c>
      <c r="L30" s="70">
        <v>15.24</v>
      </c>
      <c r="M30" s="70">
        <v>15.24</v>
      </c>
      <c r="N30" s="70">
        <v>15.24</v>
      </c>
      <c r="O30" s="70">
        <v>15.24</v>
      </c>
      <c r="P30" s="70">
        <v>15.24</v>
      </c>
    </row>
    <row r="31" spans="1:16" ht="31.5" x14ac:dyDescent="0.25">
      <c r="A31" s="39" t="s">
        <v>127</v>
      </c>
      <c r="B31" s="42" t="s">
        <v>128</v>
      </c>
      <c r="C31" s="70">
        <v>46.44</v>
      </c>
      <c r="D31" s="70">
        <v>46.39</v>
      </c>
      <c r="E31" s="70">
        <v>46.35</v>
      </c>
      <c r="F31" s="70">
        <v>46.35</v>
      </c>
      <c r="G31" s="70">
        <v>46.35</v>
      </c>
      <c r="H31" s="70">
        <v>46.35</v>
      </c>
      <c r="I31" s="70">
        <f>H31*99.9%</f>
        <v>46.303650000000005</v>
      </c>
      <c r="J31" s="70">
        <v>46.35</v>
      </c>
      <c r="K31" s="70">
        <v>46.35</v>
      </c>
      <c r="L31" s="70">
        <v>46.35</v>
      </c>
      <c r="M31" s="70">
        <v>46.35</v>
      </c>
      <c r="N31" s="70">
        <v>46.35</v>
      </c>
      <c r="O31" s="70">
        <v>46.35</v>
      </c>
      <c r="P31" s="70">
        <v>46.35</v>
      </c>
    </row>
    <row r="32" spans="1:16" ht="47.25" x14ac:dyDescent="0.25">
      <c r="A32" s="43" t="s">
        <v>129</v>
      </c>
      <c r="B32" s="40" t="s">
        <v>130</v>
      </c>
      <c r="C32" s="69">
        <v>0</v>
      </c>
      <c r="D32" s="69">
        <v>0</v>
      </c>
      <c r="E32" s="69">
        <v>0</v>
      </c>
      <c r="F32" s="69">
        <v>0</v>
      </c>
      <c r="G32" s="69">
        <v>0</v>
      </c>
      <c r="H32" s="69">
        <v>0</v>
      </c>
      <c r="I32" s="69">
        <v>0</v>
      </c>
      <c r="J32" s="69">
        <v>0</v>
      </c>
      <c r="K32" s="69">
        <v>0</v>
      </c>
      <c r="L32" s="69">
        <v>0</v>
      </c>
      <c r="M32" s="69">
        <v>0</v>
      </c>
      <c r="N32" s="69">
        <v>0</v>
      </c>
      <c r="O32" s="69">
        <v>0</v>
      </c>
      <c r="P32" s="69">
        <v>0</v>
      </c>
    </row>
    <row r="33" spans="1:16" ht="45.75" customHeight="1" x14ac:dyDescent="0.25">
      <c r="A33" s="43" t="s">
        <v>131</v>
      </c>
      <c r="B33" s="44" t="s">
        <v>132</v>
      </c>
      <c r="C33" s="69">
        <v>0</v>
      </c>
      <c r="D33" s="69">
        <v>0</v>
      </c>
      <c r="E33" s="69">
        <v>0</v>
      </c>
      <c r="F33" s="69">
        <v>0</v>
      </c>
      <c r="G33" s="69">
        <v>0</v>
      </c>
      <c r="H33" s="69">
        <v>0</v>
      </c>
      <c r="I33" s="69">
        <v>0</v>
      </c>
      <c r="J33" s="69">
        <v>0</v>
      </c>
      <c r="K33" s="69">
        <v>0</v>
      </c>
      <c r="L33" s="69">
        <v>0</v>
      </c>
      <c r="M33" s="69">
        <v>0</v>
      </c>
      <c r="N33" s="69">
        <v>0</v>
      </c>
      <c r="O33" s="69">
        <v>0</v>
      </c>
      <c r="P33" s="69">
        <v>0</v>
      </c>
    </row>
    <row r="34" spans="1:16" ht="31.5" x14ac:dyDescent="0.25">
      <c r="A34" s="39" t="s">
        <v>133</v>
      </c>
      <c r="B34" s="42" t="s">
        <v>134</v>
      </c>
      <c r="C34" s="75">
        <f>((13724.46*0.3446)+(73675*0.1486))/278428.2</f>
        <v>5.6307349313036541E-2</v>
      </c>
      <c r="D34" s="75">
        <f>0.053*99.9%</f>
        <v>5.2947000000000001E-2</v>
      </c>
      <c r="E34" s="75">
        <f t="shared" ref="E34:F34" si="4">0.053*99.9%</f>
        <v>5.2947000000000001E-2</v>
      </c>
      <c r="F34" s="75">
        <f t="shared" si="4"/>
        <v>5.2947000000000001E-2</v>
      </c>
      <c r="G34" s="75">
        <f>(((13724.46+106.561+147.511)*0.3446)+((73675+423.103+1268.754)*0.1486))/(278428.2+5034.63+17538.7)</f>
        <v>5.32107497174516E-2</v>
      </c>
      <c r="H34" s="75">
        <f>0.053*99.9%</f>
        <v>5.2947000000000001E-2</v>
      </c>
      <c r="I34" s="75">
        <f>H34*99.9%</f>
        <v>5.2894053000000003E-2</v>
      </c>
      <c r="J34" s="75">
        <f>I34*99.9%</f>
        <v>5.2841158947000012E-2</v>
      </c>
      <c r="K34" s="75">
        <f t="shared" ref="K34:P34" si="5">J34*99.9%</f>
        <v>5.278831778805302E-2</v>
      </c>
      <c r="L34" s="75">
        <f t="shared" si="5"/>
        <v>5.2735529470264976E-2</v>
      </c>
      <c r="M34" s="75">
        <f t="shared" si="5"/>
        <v>5.2682793940794719E-2</v>
      </c>
      <c r="N34" s="75">
        <f t="shared" si="5"/>
        <v>5.2630111146853932E-2</v>
      </c>
      <c r="O34" s="75">
        <f t="shared" si="5"/>
        <v>5.2577481035707085E-2</v>
      </c>
      <c r="P34" s="75">
        <f t="shared" si="5"/>
        <v>5.2524903554671383E-2</v>
      </c>
    </row>
    <row r="35" spans="1:16" ht="31.5" x14ac:dyDescent="0.25">
      <c r="A35" s="39" t="s">
        <v>135</v>
      </c>
      <c r="B35" s="45" t="s">
        <v>136</v>
      </c>
      <c r="C35" s="69">
        <v>0</v>
      </c>
      <c r="D35" s="69">
        <v>0</v>
      </c>
      <c r="E35" s="69">
        <v>0</v>
      </c>
      <c r="F35" s="69">
        <v>0</v>
      </c>
      <c r="G35" s="69">
        <v>0</v>
      </c>
      <c r="H35" s="69">
        <v>0</v>
      </c>
      <c r="I35" s="69">
        <v>0</v>
      </c>
      <c r="J35" s="69">
        <v>0</v>
      </c>
      <c r="K35" s="69">
        <v>0</v>
      </c>
      <c r="L35" s="69">
        <v>0</v>
      </c>
      <c r="M35" s="69">
        <v>0</v>
      </c>
      <c r="N35" s="69">
        <v>0</v>
      </c>
      <c r="O35" s="69">
        <v>0</v>
      </c>
      <c r="P35" s="69">
        <v>0</v>
      </c>
    </row>
    <row r="36" spans="1:16" ht="30.75" customHeight="1" x14ac:dyDescent="0.25">
      <c r="A36" s="38" t="s">
        <v>137</v>
      </c>
      <c r="B36" s="45" t="s">
        <v>138</v>
      </c>
      <c r="C36" s="70">
        <v>150.85</v>
      </c>
      <c r="D36" s="70">
        <v>150.85</v>
      </c>
      <c r="E36" s="70">
        <v>150.85</v>
      </c>
      <c r="F36" s="70">
        <v>150.85</v>
      </c>
      <c r="G36" s="70">
        <v>150.85</v>
      </c>
      <c r="H36" s="70">
        <v>150.85</v>
      </c>
      <c r="I36" s="70">
        <v>150.85</v>
      </c>
      <c r="J36" s="70">
        <v>150.85</v>
      </c>
      <c r="K36" s="70">
        <v>150.85</v>
      </c>
      <c r="L36" s="70">
        <v>150.85</v>
      </c>
      <c r="M36" s="70">
        <v>150.85</v>
      </c>
      <c r="N36" s="70">
        <v>150.85</v>
      </c>
      <c r="O36" s="70">
        <v>150.85</v>
      </c>
      <c r="P36" s="70">
        <v>150.85</v>
      </c>
    </row>
    <row r="37" spans="1:16" ht="35.25" customHeight="1" x14ac:dyDescent="0.25">
      <c r="A37" s="38" t="s">
        <v>139</v>
      </c>
      <c r="B37" s="45" t="s">
        <v>140</v>
      </c>
      <c r="C37" s="70">
        <v>12.6</v>
      </c>
      <c r="D37" s="70">
        <v>12.6</v>
      </c>
      <c r="E37" s="70">
        <v>12.6</v>
      </c>
      <c r="F37" s="70">
        <v>12.6</v>
      </c>
      <c r="G37" s="70">
        <v>12.6</v>
      </c>
      <c r="H37" s="70">
        <v>12.6</v>
      </c>
      <c r="I37" s="70">
        <v>12.6</v>
      </c>
      <c r="J37" s="70">
        <v>12.6</v>
      </c>
      <c r="K37" s="70">
        <v>12.6</v>
      </c>
      <c r="L37" s="70">
        <v>12.6</v>
      </c>
      <c r="M37" s="70">
        <v>12.6</v>
      </c>
      <c r="N37" s="70">
        <v>12.6</v>
      </c>
      <c r="O37" s="70">
        <v>12.6</v>
      </c>
      <c r="P37" s="70">
        <v>12.6</v>
      </c>
    </row>
    <row r="38" spans="1:16" ht="31.5" x14ac:dyDescent="0.25">
      <c r="A38" s="38" t="s">
        <v>141</v>
      </c>
      <c r="B38" s="45" t="s">
        <v>142</v>
      </c>
      <c r="C38" s="70">
        <v>10.58</v>
      </c>
      <c r="D38" s="70">
        <v>10.58</v>
      </c>
      <c r="E38" s="70">
        <v>10.58</v>
      </c>
      <c r="F38" s="70">
        <v>10.58</v>
      </c>
      <c r="G38" s="70">
        <v>10.58</v>
      </c>
      <c r="H38" s="70">
        <v>10.58</v>
      </c>
      <c r="I38" s="70">
        <v>10.58</v>
      </c>
      <c r="J38" s="70">
        <v>10.58</v>
      </c>
      <c r="K38" s="70">
        <v>10.58</v>
      </c>
      <c r="L38" s="70">
        <v>10.58</v>
      </c>
      <c r="M38" s="70">
        <v>10.58</v>
      </c>
      <c r="N38" s="70">
        <v>10.58</v>
      </c>
      <c r="O38" s="70">
        <v>10.58</v>
      </c>
      <c r="P38" s="70">
        <v>10.58</v>
      </c>
    </row>
    <row r="39" spans="1:16" ht="28.5" customHeight="1" x14ac:dyDescent="0.25">
      <c r="A39" s="38" t="s">
        <v>143</v>
      </c>
      <c r="B39" s="45" t="s">
        <v>144</v>
      </c>
      <c r="C39" s="70">
        <v>3.95</v>
      </c>
      <c r="D39" s="70">
        <v>3.95</v>
      </c>
      <c r="E39" s="70">
        <v>3.95</v>
      </c>
      <c r="F39" s="70">
        <v>3.95</v>
      </c>
      <c r="G39" s="70">
        <v>3.95</v>
      </c>
      <c r="H39" s="70">
        <v>3.95</v>
      </c>
      <c r="I39" s="70">
        <v>3.95</v>
      </c>
      <c r="J39" s="70">
        <v>3.95</v>
      </c>
      <c r="K39" s="70">
        <v>3.95</v>
      </c>
      <c r="L39" s="70">
        <v>3.95</v>
      </c>
      <c r="M39" s="70">
        <v>3.95</v>
      </c>
      <c r="N39" s="70">
        <v>3.95</v>
      </c>
      <c r="O39" s="70">
        <v>3.95</v>
      </c>
      <c r="P39" s="70">
        <v>3.95</v>
      </c>
    </row>
    <row r="40" spans="1:16" ht="47.25" x14ac:dyDescent="0.25">
      <c r="A40" s="38" t="s">
        <v>145</v>
      </c>
      <c r="B40" s="45" t="s">
        <v>146</v>
      </c>
      <c r="C40" s="70">
        <v>0.73</v>
      </c>
      <c r="D40" s="70">
        <v>0.73</v>
      </c>
      <c r="E40" s="70">
        <v>0.73</v>
      </c>
      <c r="F40" s="70">
        <v>0.73</v>
      </c>
      <c r="G40" s="70">
        <v>0.73</v>
      </c>
      <c r="H40" s="70">
        <v>0.73</v>
      </c>
      <c r="I40" s="70">
        <v>0.73</v>
      </c>
      <c r="J40" s="70">
        <v>0.73</v>
      </c>
      <c r="K40" s="70">
        <v>0.73</v>
      </c>
      <c r="L40" s="70">
        <v>0.73</v>
      </c>
      <c r="M40" s="70">
        <v>0.73</v>
      </c>
      <c r="N40" s="70">
        <v>0.73</v>
      </c>
      <c r="O40" s="70">
        <v>0.73</v>
      </c>
      <c r="P40" s="70">
        <v>0.73</v>
      </c>
    </row>
    <row r="41" spans="1:16" ht="31.5" x14ac:dyDescent="0.25">
      <c r="A41" s="38" t="s">
        <v>147</v>
      </c>
      <c r="B41" s="45" t="s">
        <v>148</v>
      </c>
      <c r="C41" s="70">
        <v>1.51</v>
      </c>
      <c r="D41" s="70">
        <v>1.51</v>
      </c>
      <c r="E41" s="70">
        <v>1.5</v>
      </c>
      <c r="F41" s="70">
        <v>1.49</v>
      </c>
      <c r="G41" s="70">
        <v>1.49</v>
      </c>
      <c r="H41" s="70">
        <v>1.48</v>
      </c>
      <c r="I41" s="70">
        <v>1.47</v>
      </c>
      <c r="J41" s="70">
        <v>1.46</v>
      </c>
      <c r="K41" s="70">
        <v>1.46</v>
      </c>
      <c r="L41" s="70">
        <v>1.45</v>
      </c>
      <c r="M41" s="70">
        <v>1.44</v>
      </c>
      <c r="N41" s="70">
        <v>1.44</v>
      </c>
      <c r="O41" s="70">
        <v>1.43</v>
      </c>
      <c r="P41" s="70">
        <v>1.43</v>
      </c>
    </row>
    <row r="42" spans="1:16" ht="63" x14ac:dyDescent="0.25">
      <c r="A42" s="38" t="s">
        <v>149</v>
      </c>
      <c r="B42" s="45" t="s">
        <v>150</v>
      </c>
      <c r="C42" s="75">
        <f>854944/263820</f>
        <v>3.2406337654461375</v>
      </c>
      <c r="D42" s="75">
        <f t="shared" ref="D42" si="6">854944/263820</f>
        <v>3.2406337654461375</v>
      </c>
      <c r="E42" s="75">
        <v>3.2410000000000001</v>
      </c>
      <c r="F42" s="75">
        <v>3.2410000000000001</v>
      </c>
      <c r="G42" s="75">
        <v>3.2410000000000001</v>
      </c>
      <c r="H42" s="75">
        <v>3.2410000000000001</v>
      </c>
      <c r="I42" s="75">
        <v>3.2410000000000001</v>
      </c>
      <c r="J42" s="75">
        <v>3.2410000000000001</v>
      </c>
      <c r="K42" s="75">
        <v>3.2410000000000001</v>
      </c>
      <c r="L42" s="75">
        <v>3.2410000000000001</v>
      </c>
      <c r="M42" s="75">
        <v>3.2410000000000001</v>
      </c>
      <c r="N42" s="75">
        <v>3.2410000000000001</v>
      </c>
      <c r="O42" s="75">
        <v>3.2410000000000001</v>
      </c>
      <c r="P42" s="75">
        <v>3.2410000000000001</v>
      </c>
    </row>
    <row r="43" spans="1:16" ht="95.25" customHeight="1" x14ac:dyDescent="0.25">
      <c r="A43" s="38" t="s">
        <v>151</v>
      </c>
      <c r="B43" s="36" t="s">
        <v>152</v>
      </c>
      <c r="C43" s="69">
        <v>0</v>
      </c>
      <c r="D43" s="69">
        <v>0</v>
      </c>
      <c r="E43" s="69">
        <v>0</v>
      </c>
      <c r="F43" s="69">
        <v>0</v>
      </c>
      <c r="G43" s="69">
        <v>0</v>
      </c>
      <c r="H43" s="69">
        <v>0</v>
      </c>
      <c r="I43" s="69">
        <v>0</v>
      </c>
      <c r="J43" s="69">
        <v>0</v>
      </c>
      <c r="K43" s="69">
        <v>0</v>
      </c>
      <c r="L43" s="69">
        <v>0</v>
      </c>
      <c r="M43" s="69">
        <v>0</v>
      </c>
      <c r="N43" s="69">
        <v>0</v>
      </c>
      <c r="O43" s="69">
        <v>0</v>
      </c>
      <c r="P43" s="69">
        <v>0</v>
      </c>
    </row>
    <row r="44" spans="1:16" ht="154.5" customHeight="1" x14ac:dyDescent="0.25">
      <c r="A44" s="38" t="s">
        <v>153</v>
      </c>
      <c r="B44" s="45" t="s">
        <v>154</v>
      </c>
      <c r="C44" s="69">
        <v>0</v>
      </c>
      <c r="D44" s="69">
        <v>0</v>
      </c>
      <c r="E44" s="69">
        <v>0</v>
      </c>
      <c r="F44" s="69">
        <v>0</v>
      </c>
      <c r="G44" s="69">
        <v>0</v>
      </c>
      <c r="H44" s="69">
        <v>0</v>
      </c>
      <c r="I44" s="69">
        <v>0</v>
      </c>
      <c r="J44" s="69">
        <v>0</v>
      </c>
      <c r="K44" s="69">
        <v>0</v>
      </c>
      <c r="L44" s="69">
        <v>0</v>
      </c>
      <c r="M44" s="69">
        <v>0</v>
      </c>
      <c r="N44" s="69">
        <v>0</v>
      </c>
      <c r="O44" s="69">
        <v>0</v>
      </c>
      <c r="P44" s="69">
        <v>0</v>
      </c>
    </row>
    <row r="45" spans="1:16" ht="66.75" customHeight="1" x14ac:dyDescent="0.25">
      <c r="A45" s="38" t="s">
        <v>155</v>
      </c>
      <c r="B45" s="45" t="s">
        <v>156</v>
      </c>
      <c r="C45" s="69">
        <v>0</v>
      </c>
      <c r="D45" s="69">
        <v>0</v>
      </c>
      <c r="E45" s="69">
        <v>0</v>
      </c>
      <c r="F45" s="69">
        <v>0</v>
      </c>
      <c r="G45" s="69">
        <v>0</v>
      </c>
      <c r="H45" s="69">
        <v>0</v>
      </c>
      <c r="I45" s="69">
        <v>0</v>
      </c>
      <c r="J45" s="69">
        <v>0</v>
      </c>
      <c r="K45" s="69">
        <v>0</v>
      </c>
      <c r="L45" s="69">
        <v>0</v>
      </c>
      <c r="M45" s="69">
        <v>0</v>
      </c>
      <c r="N45" s="69">
        <v>0</v>
      </c>
      <c r="O45" s="69">
        <v>0</v>
      </c>
      <c r="P45" s="69">
        <v>0</v>
      </c>
    </row>
    <row r="46" spans="1:16" ht="65.25" customHeight="1" x14ac:dyDescent="0.25">
      <c r="A46" s="38" t="s">
        <v>157</v>
      </c>
      <c r="B46" s="45" t="s">
        <v>158</v>
      </c>
      <c r="C46" s="69">
        <v>0</v>
      </c>
      <c r="D46" s="69">
        <v>0</v>
      </c>
      <c r="E46" s="69">
        <v>0</v>
      </c>
      <c r="F46" s="69">
        <v>0</v>
      </c>
      <c r="G46" s="69">
        <v>0</v>
      </c>
      <c r="H46" s="69">
        <v>0</v>
      </c>
      <c r="I46" s="69">
        <v>0</v>
      </c>
      <c r="J46" s="69">
        <v>0</v>
      </c>
      <c r="K46" s="69">
        <v>0</v>
      </c>
      <c r="L46" s="69">
        <v>0</v>
      </c>
      <c r="M46" s="69">
        <v>0</v>
      </c>
      <c r="N46" s="69">
        <v>0</v>
      </c>
      <c r="O46" s="69">
        <v>0</v>
      </c>
      <c r="P46" s="69">
        <v>0</v>
      </c>
    </row>
    <row r="47" spans="1:16" ht="154.5" customHeight="1" x14ac:dyDescent="0.25">
      <c r="A47" s="38" t="s">
        <v>159</v>
      </c>
      <c r="B47" s="45" t="s">
        <v>160</v>
      </c>
      <c r="C47" s="69">
        <v>0</v>
      </c>
      <c r="D47" s="69">
        <v>0</v>
      </c>
      <c r="E47" s="69">
        <v>0</v>
      </c>
      <c r="F47" s="69">
        <v>0</v>
      </c>
      <c r="G47" s="69">
        <v>0</v>
      </c>
      <c r="H47" s="69">
        <v>0</v>
      </c>
      <c r="I47" s="69">
        <v>0</v>
      </c>
      <c r="J47" s="69">
        <v>0</v>
      </c>
      <c r="K47" s="69">
        <v>0</v>
      </c>
      <c r="L47" s="69">
        <v>0</v>
      </c>
      <c r="M47" s="69">
        <v>0</v>
      </c>
      <c r="N47" s="69">
        <v>0</v>
      </c>
      <c r="O47" s="69">
        <v>0</v>
      </c>
      <c r="P47" s="69">
        <v>0</v>
      </c>
    </row>
    <row r="48" spans="1:16" ht="72.75" customHeight="1" x14ac:dyDescent="0.25">
      <c r="A48" s="38" t="s">
        <v>161</v>
      </c>
      <c r="B48" s="45" t="s">
        <v>162</v>
      </c>
      <c r="C48" s="69">
        <v>0</v>
      </c>
      <c r="D48" s="69">
        <v>0</v>
      </c>
      <c r="E48" s="69">
        <v>0</v>
      </c>
      <c r="F48" s="69">
        <v>0</v>
      </c>
      <c r="G48" s="69">
        <v>0</v>
      </c>
      <c r="H48" s="69">
        <v>0</v>
      </c>
      <c r="I48" s="69">
        <v>0</v>
      </c>
      <c r="J48" s="69">
        <v>0</v>
      </c>
      <c r="K48" s="69">
        <v>0</v>
      </c>
      <c r="L48" s="69">
        <v>0</v>
      </c>
      <c r="M48" s="69">
        <v>0</v>
      </c>
      <c r="N48" s="69">
        <v>0</v>
      </c>
      <c r="O48" s="69">
        <v>0</v>
      </c>
      <c r="P48" s="69">
        <v>0</v>
      </c>
    </row>
    <row r="49" spans="1:19" ht="37.5" customHeight="1" x14ac:dyDescent="0.25">
      <c r="A49" s="38" t="s">
        <v>163</v>
      </c>
      <c r="B49" s="46" t="s">
        <v>164</v>
      </c>
      <c r="C49" s="69">
        <v>5</v>
      </c>
      <c r="D49" s="69">
        <v>5</v>
      </c>
      <c r="E49" s="69">
        <v>5</v>
      </c>
      <c r="F49" s="69">
        <v>5</v>
      </c>
      <c r="G49" s="69">
        <v>4</v>
      </c>
      <c r="H49" s="69">
        <v>0</v>
      </c>
      <c r="I49" s="69">
        <v>0</v>
      </c>
      <c r="J49" s="69">
        <v>0</v>
      </c>
      <c r="K49" s="69">
        <v>0</v>
      </c>
      <c r="L49" s="69">
        <v>0</v>
      </c>
      <c r="M49" s="69">
        <v>0</v>
      </c>
      <c r="N49" s="69">
        <v>0</v>
      </c>
      <c r="O49" s="69">
        <v>0</v>
      </c>
      <c r="P49" s="39">
        <v>0</v>
      </c>
    </row>
    <row r="50" spans="1:19" ht="15.75" x14ac:dyDescent="0.25">
      <c r="A50" s="38" t="s">
        <v>165</v>
      </c>
      <c r="B50" s="46" t="s">
        <v>208</v>
      </c>
      <c r="C50" s="69">
        <v>30</v>
      </c>
      <c r="D50" s="69">
        <v>30</v>
      </c>
      <c r="E50" s="69">
        <v>30</v>
      </c>
      <c r="F50" s="69">
        <v>30</v>
      </c>
      <c r="G50" s="69">
        <v>19</v>
      </c>
      <c r="H50" s="69">
        <v>0</v>
      </c>
      <c r="I50" s="69">
        <v>0</v>
      </c>
      <c r="J50" s="69">
        <v>0</v>
      </c>
      <c r="K50" s="69">
        <v>0</v>
      </c>
      <c r="L50" s="69">
        <v>0</v>
      </c>
      <c r="M50" s="69">
        <v>0</v>
      </c>
      <c r="N50" s="69">
        <v>0</v>
      </c>
      <c r="O50" s="69">
        <v>0</v>
      </c>
      <c r="P50" s="39">
        <v>0</v>
      </c>
    </row>
    <row r="51" spans="1:19" ht="35.25" customHeight="1" x14ac:dyDescent="0.25">
      <c r="A51" s="38" t="s">
        <v>166</v>
      </c>
      <c r="B51" s="32" t="s">
        <v>167</v>
      </c>
      <c r="C51" s="69">
        <v>3</v>
      </c>
      <c r="D51" s="69">
        <v>3</v>
      </c>
      <c r="E51" s="69">
        <v>3</v>
      </c>
      <c r="F51" s="69">
        <v>3</v>
      </c>
      <c r="G51" s="69">
        <v>3</v>
      </c>
      <c r="H51" s="69">
        <v>0</v>
      </c>
      <c r="I51" s="69">
        <v>0</v>
      </c>
      <c r="J51" s="69">
        <v>0</v>
      </c>
      <c r="K51" s="69">
        <v>0</v>
      </c>
      <c r="L51" s="69">
        <v>0</v>
      </c>
      <c r="M51" s="69">
        <v>0</v>
      </c>
      <c r="N51" s="69">
        <v>0</v>
      </c>
      <c r="O51" s="69">
        <v>0</v>
      </c>
      <c r="P51" s="39">
        <v>0</v>
      </c>
    </row>
    <row r="52" spans="1:19" ht="21.75" customHeight="1" x14ac:dyDescent="0.25">
      <c r="A52" s="38" t="s">
        <v>168</v>
      </c>
      <c r="B52" s="32" t="s">
        <v>169</v>
      </c>
      <c r="C52" s="69">
        <v>0</v>
      </c>
      <c r="D52" s="69">
        <v>3</v>
      </c>
      <c r="E52" s="69">
        <v>0</v>
      </c>
      <c r="F52" s="69">
        <v>0</v>
      </c>
      <c r="G52" s="69">
        <v>0</v>
      </c>
      <c r="H52" s="69">
        <v>0</v>
      </c>
      <c r="I52" s="69">
        <v>0</v>
      </c>
      <c r="J52" s="69">
        <v>0</v>
      </c>
      <c r="K52" s="69">
        <v>0</v>
      </c>
      <c r="L52" s="69">
        <v>0</v>
      </c>
      <c r="M52" s="69">
        <v>0</v>
      </c>
      <c r="N52" s="69">
        <v>0</v>
      </c>
      <c r="O52" s="69">
        <v>0</v>
      </c>
      <c r="P52" s="69">
        <v>3</v>
      </c>
    </row>
    <row r="53" spans="1:19" ht="33.75" customHeight="1" x14ac:dyDescent="0.25">
      <c r="A53" s="38">
        <v>43</v>
      </c>
      <c r="B53" s="32" t="s">
        <v>170</v>
      </c>
      <c r="C53" s="69">
        <v>0</v>
      </c>
      <c r="D53" s="67" t="s">
        <v>171</v>
      </c>
      <c r="E53" s="69">
        <v>0</v>
      </c>
      <c r="F53" s="69">
        <v>0</v>
      </c>
      <c r="G53" s="69">
        <v>0</v>
      </c>
      <c r="H53" s="69">
        <v>0</v>
      </c>
      <c r="I53" s="69">
        <v>0</v>
      </c>
      <c r="J53" s="69">
        <v>0</v>
      </c>
      <c r="K53" s="69">
        <v>0</v>
      </c>
      <c r="L53" s="69">
        <v>0</v>
      </c>
      <c r="M53" s="69">
        <v>0</v>
      </c>
      <c r="N53" s="69">
        <v>0</v>
      </c>
      <c r="O53" s="69">
        <v>0</v>
      </c>
      <c r="P53" s="67" t="s">
        <v>171</v>
      </c>
    </row>
    <row r="54" spans="1:19" ht="31.5" customHeight="1" x14ac:dyDescent="0.25">
      <c r="A54" s="38">
        <v>44</v>
      </c>
      <c r="B54" s="32" t="s">
        <v>172</v>
      </c>
      <c r="C54" s="69">
        <v>0</v>
      </c>
      <c r="D54" s="69">
        <v>0</v>
      </c>
      <c r="E54" s="69">
        <v>0</v>
      </c>
      <c r="F54" s="69">
        <v>0</v>
      </c>
      <c r="G54" s="69">
        <v>0</v>
      </c>
      <c r="H54" s="69">
        <v>0</v>
      </c>
      <c r="I54" s="69">
        <v>0</v>
      </c>
      <c r="J54" s="69">
        <v>0</v>
      </c>
      <c r="K54" s="69">
        <v>0</v>
      </c>
      <c r="L54" s="69">
        <v>0</v>
      </c>
      <c r="M54" s="69">
        <v>0</v>
      </c>
      <c r="N54" s="69">
        <v>0</v>
      </c>
      <c r="O54" s="69">
        <v>0</v>
      </c>
      <c r="P54" s="39">
        <v>0</v>
      </c>
    </row>
    <row r="55" spans="1:19" ht="34.5" customHeight="1" x14ac:dyDescent="0.25">
      <c r="A55" s="38" t="s">
        <v>173</v>
      </c>
      <c r="B55" s="32" t="s">
        <v>174</v>
      </c>
      <c r="C55" s="69">
        <v>0</v>
      </c>
      <c r="D55" s="69">
        <v>0</v>
      </c>
      <c r="E55" s="69">
        <v>0</v>
      </c>
      <c r="F55" s="69">
        <v>0</v>
      </c>
      <c r="G55" s="69">
        <v>0</v>
      </c>
      <c r="H55" s="69">
        <v>0</v>
      </c>
      <c r="I55" s="69">
        <v>0</v>
      </c>
      <c r="J55" s="69">
        <v>0</v>
      </c>
      <c r="K55" s="69">
        <v>0</v>
      </c>
      <c r="L55" s="69">
        <v>0</v>
      </c>
      <c r="M55" s="69">
        <v>0</v>
      </c>
      <c r="N55" s="69">
        <v>0</v>
      </c>
      <c r="O55" s="69">
        <v>0</v>
      </c>
      <c r="P55" s="69">
        <v>0</v>
      </c>
    </row>
    <row r="56" spans="1:19" ht="15.75" x14ac:dyDescent="0.25">
      <c r="A56" s="38" t="s">
        <v>175</v>
      </c>
      <c r="B56" s="32" t="s">
        <v>176</v>
      </c>
      <c r="C56" s="69">
        <v>0</v>
      </c>
      <c r="D56" s="69">
        <v>0</v>
      </c>
      <c r="E56" s="69">
        <v>24</v>
      </c>
      <c r="F56" s="69">
        <v>0</v>
      </c>
      <c r="G56" s="69">
        <v>0</v>
      </c>
      <c r="H56" s="76" t="s">
        <v>177</v>
      </c>
      <c r="I56" s="69">
        <v>0</v>
      </c>
      <c r="J56" s="69">
        <v>0</v>
      </c>
      <c r="K56" s="69">
        <v>0</v>
      </c>
      <c r="L56" s="69">
        <v>0</v>
      </c>
      <c r="M56" s="69">
        <v>0</v>
      </c>
      <c r="N56" s="69">
        <v>0</v>
      </c>
      <c r="O56" s="69">
        <v>0</v>
      </c>
      <c r="P56" s="69">
        <v>24</v>
      </c>
    </row>
    <row r="57" spans="1:19" ht="15.75" x14ac:dyDescent="0.25">
      <c r="A57" s="47"/>
      <c r="B57" s="48"/>
      <c r="C57" s="49"/>
      <c r="D57" s="47"/>
      <c r="E57" s="47"/>
      <c r="F57" s="47"/>
      <c r="G57" s="47"/>
      <c r="H57" s="47"/>
      <c r="I57" s="47"/>
      <c r="J57" s="47"/>
      <c r="K57" s="47"/>
      <c r="L57" s="47"/>
      <c r="M57" s="47"/>
      <c r="N57" s="47"/>
      <c r="O57" s="47"/>
      <c r="P57" s="47"/>
    </row>
    <row r="58" spans="1:19" ht="15.75" x14ac:dyDescent="0.25">
      <c r="A58" s="47"/>
      <c r="B58" s="48"/>
      <c r="C58" s="49"/>
      <c r="D58" s="47"/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47"/>
      <c r="S58" s="47"/>
    </row>
    <row r="59" spans="1:19" ht="11.25" customHeight="1" x14ac:dyDescent="0.25">
      <c r="A59" s="2" t="s">
        <v>178</v>
      </c>
      <c r="B59" s="77" t="s">
        <v>212</v>
      </c>
      <c r="C59" s="77"/>
      <c r="D59" s="77"/>
      <c r="E59" s="77"/>
      <c r="F59" s="77"/>
      <c r="G59" s="77"/>
      <c r="H59" s="77"/>
      <c r="I59" s="77"/>
      <c r="J59" s="77"/>
      <c r="K59" s="77"/>
      <c r="L59" s="77"/>
      <c r="M59" s="77"/>
      <c r="N59" s="77"/>
      <c r="O59" s="77"/>
      <c r="P59" s="2"/>
      <c r="Q59" s="50"/>
      <c r="R59" s="50"/>
      <c r="S59" s="50"/>
    </row>
    <row r="60" spans="1:19" ht="12.75" customHeight="1" x14ac:dyDescent="0.25">
      <c r="A60" s="2"/>
      <c r="B60" s="2" t="s">
        <v>213</v>
      </c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51"/>
      <c r="R60" s="51"/>
      <c r="S60" s="51"/>
    </row>
    <row r="61" spans="1:19" ht="12.75" customHeight="1" x14ac:dyDescent="0.25">
      <c r="A61" s="2"/>
      <c r="B61" s="2" t="s">
        <v>214</v>
      </c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51"/>
      <c r="R61" s="51"/>
      <c r="S61" s="51"/>
    </row>
    <row r="62" spans="1:19" ht="12.75" customHeight="1" x14ac:dyDescent="0.25">
      <c r="A62" s="2" t="s">
        <v>179</v>
      </c>
      <c r="B62" s="2" t="s">
        <v>211</v>
      </c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51"/>
      <c r="R62" s="51"/>
      <c r="S62" s="51"/>
    </row>
    <row r="63" spans="1:19" ht="15.75" x14ac:dyDescent="0.25">
      <c r="A63" s="2"/>
      <c r="B63" s="2" t="s">
        <v>180</v>
      </c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51"/>
      <c r="R63" s="51"/>
      <c r="S63" s="51"/>
    </row>
    <row r="64" spans="1:19" ht="15.75" x14ac:dyDescent="0.25">
      <c r="A64" s="2"/>
      <c r="B64" s="2" t="s">
        <v>181</v>
      </c>
      <c r="C64" s="2"/>
      <c r="D64" s="2"/>
      <c r="E64" s="2"/>
      <c r="F64" s="2"/>
      <c r="G64" s="2"/>
      <c r="H64" s="2"/>
      <c r="I64" s="2"/>
      <c r="J64" s="2"/>
      <c r="K64" s="2"/>
      <c r="L64" s="2"/>
      <c r="M64" s="2"/>
      <c r="N64" s="2"/>
      <c r="O64" s="2"/>
      <c r="P64" s="2"/>
      <c r="Q64" s="51"/>
      <c r="R64" s="51"/>
      <c r="S64" s="51"/>
    </row>
    <row r="65" spans="1:19" ht="13.5" customHeight="1" x14ac:dyDescent="0.25">
      <c r="A65" s="2"/>
      <c r="B65" s="2" t="s">
        <v>182</v>
      </c>
      <c r="C65" s="2"/>
      <c r="D65" s="2"/>
      <c r="E65" s="2"/>
      <c r="F65" s="2"/>
      <c r="G65" s="2"/>
      <c r="H65" s="2"/>
      <c r="I65" s="2"/>
      <c r="J65" s="2"/>
      <c r="K65" s="2"/>
      <c r="L65" s="2"/>
      <c r="M65" s="2"/>
      <c r="N65" s="2"/>
      <c r="O65" s="2"/>
      <c r="P65" s="2"/>
      <c r="Q65" s="51"/>
      <c r="R65" s="51"/>
      <c r="S65" s="51"/>
    </row>
    <row r="66" spans="1:19" ht="14.25" customHeight="1" x14ac:dyDescent="0.25">
      <c r="A66" s="2" t="s">
        <v>183</v>
      </c>
      <c r="B66" s="2" t="s">
        <v>184</v>
      </c>
      <c r="C66" s="2"/>
      <c r="D66" s="2"/>
      <c r="E66" s="2"/>
      <c r="F66" s="2"/>
      <c r="G66" s="2"/>
      <c r="H66" s="2"/>
      <c r="I66" s="2"/>
      <c r="J66" s="2"/>
      <c r="K66" s="2"/>
      <c r="L66" s="2"/>
      <c r="M66" s="2"/>
      <c r="N66" s="2"/>
      <c r="O66" s="2"/>
      <c r="P66" s="2"/>
      <c r="Q66" s="51"/>
      <c r="R66" s="51"/>
      <c r="S66" s="51"/>
    </row>
    <row r="67" spans="1:19" ht="13.5" customHeight="1" x14ac:dyDescent="0.25">
      <c r="A67" s="2" t="s">
        <v>185</v>
      </c>
      <c r="B67" s="2" t="s">
        <v>186</v>
      </c>
      <c r="C67" s="2"/>
      <c r="D67" s="2"/>
      <c r="E67" s="2"/>
      <c r="F67" s="2"/>
      <c r="G67" s="2"/>
      <c r="H67" s="2"/>
      <c r="I67" s="2"/>
      <c r="J67" s="2"/>
      <c r="K67" s="2"/>
      <c r="L67" s="2"/>
      <c r="M67" s="2"/>
      <c r="N67" s="2"/>
      <c r="O67" s="2"/>
      <c r="P67" s="2"/>
      <c r="Q67" s="51"/>
      <c r="R67" s="51"/>
      <c r="S67" s="51"/>
    </row>
    <row r="68" spans="1:19" ht="14.25" customHeight="1" x14ac:dyDescent="0.25">
      <c r="A68" s="2" t="s">
        <v>187</v>
      </c>
      <c r="B68" s="2" t="s">
        <v>188</v>
      </c>
      <c r="C68" s="2"/>
      <c r="D68" s="2"/>
      <c r="E68" s="2"/>
      <c r="F68" s="2"/>
      <c r="G68" s="2"/>
      <c r="H68" s="2"/>
      <c r="I68" s="2"/>
      <c r="J68" s="2"/>
      <c r="K68" s="2"/>
      <c r="L68" s="2"/>
      <c r="M68" s="2"/>
      <c r="N68" s="2"/>
      <c r="O68" s="2"/>
      <c r="P68" s="2"/>
      <c r="Q68" s="51"/>
      <c r="R68" s="51"/>
      <c r="S68" s="51"/>
    </row>
    <row r="69" spans="1:19" ht="15.75" x14ac:dyDescent="0.25">
      <c r="A69" s="2"/>
      <c r="B69" s="2" t="s">
        <v>189</v>
      </c>
      <c r="C69" s="2"/>
      <c r="D69" s="2"/>
      <c r="E69" s="2"/>
      <c r="F69" s="2"/>
      <c r="G69" s="2"/>
      <c r="H69" s="2"/>
      <c r="I69" s="2"/>
      <c r="J69" s="2"/>
      <c r="K69" s="2"/>
      <c r="L69" s="2"/>
      <c r="M69" s="2"/>
      <c r="N69" s="2"/>
      <c r="O69" s="2"/>
      <c r="P69" s="2"/>
      <c r="Q69" s="51"/>
      <c r="R69" s="51"/>
      <c r="S69" s="51"/>
    </row>
    <row r="70" spans="1:19" ht="15.75" x14ac:dyDescent="0.25">
      <c r="A70" s="2"/>
      <c r="B70" s="2" t="s">
        <v>190</v>
      </c>
      <c r="C70" s="2"/>
      <c r="D70" s="2"/>
      <c r="E70" s="2"/>
      <c r="F70" s="2"/>
      <c r="G70" s="2"/>
      <c r="H70" s="2"/>
      <c r="I70" s="2"/>
      <c r="J70" s="2"/>
      <c r="K70" s="2"/>
      <c r="L70" s="2"/>
      <c r="M70" s="2"/>
      <c r="N70" s="2"/>
      <c r="O70" s="2"/>
      <c r="P70" s="2"/>
      <c r="Q70" s="51"/>
      <c r="R70" s="51"/>
      <c r="S70" s="51"/>
    </row>
    <row r="71" spans="1:19" ht="13.5" customHeight="1" x14ac:dyDescent="0.25">
      <c r="A71" s="2" t="s">
        <v>191</v>
      </c>
      <c r="B71" s="2" t="s">
        <v>192</v>
      </c>
      <c r="C71" s="2"/>
      <c r="D71" s="2"/>
      <c r="E71" s="2"/>
      <c r="F71" s="2"/>
      <c r="G71" s="2"/>
      <c r="H71" s="2"/>
      <c r="I71" s="2"/>
      <c r="J71" s="2"/>
      <c r="K71" s="2"/>
      <c r="L71" s="2"/>
      <c r="M71" s="2"/>
      <c r="N71" s="2"/>
      <c r="O71" s="2"/>
      <c r="P71" s="2"/>
      <c r="Q71" s="51"/>
      <c r="R71" s="51"/>
      <c r="S71" s="51"/>
    </row>
    <row r="72" spans="1:19" ht="14.25" customHeight="1" x14ac:dyDescent="0.25">
      <c r="A72" s="2" t="s">
        <v>193</v>
      </c>
      <c r="B72" s="2" t="s">
        <v>194</v>
      </c>
      <c r="C72" s="2"/>
      <c r="D72" s="2"/>
      <c r="E72" s="2"/>
      <c r="F72" s="2"/>
      <c r="G72" s="2"/>
      <c r="H72" s="2"/>
      <c r="I72" s="2"/>
      <c r="J72" s="2"/>
      <c r="K72" s="2"/>
      <c r="L72" s="2"/>
      <c r="M72" s="2"/>
      <c r="N72" s="2"/>
      <c r="O72" s="2"/>
      <c r="P72" s="2"/>
      <c r="Q72" s="51"/>
      <c r="R72" s="51"/>
      <c r="S72" s="51"/>
    </row>
    <row r="73" spans="1:19" ht="14.25" customHeight="1" x14ac:dyDescent="0.25">
      <c r="A73" s="2" t="s">
        <v>195</v>
      </c>
      <c r="B73" s="2" t="s">
        <v>196</v>
      </c>
      <c r="C73" s="2"/>
      <c r="D73" s="2"/>
      <c r="E73" s="2"/>
      <c r="F73" s="2"/>
      <c r="G73" s="2"/>
      <c r="H73" s="2"/>
      <c r="I73" s="2"/>
      <c r="J73" s="2"/>
      <c r="K73" s="2"/>
      <c r="L73" s="2"/>
      <c r="M73" s="2"/>
      <c r="N73" s="2"/>
      <c r="O73" s="2"/>
      <c r="P73" s="2"/>
      <c r="Q73" s="51"/>
      <c r="R73" s="51"/>
      <c r="S73" s="51"/>
    </row>
    <row r="74" spans="1:19" ht="14.25" customHeight="1" x14ac:dyDescent="0.25">
      <c r="A74" s="2" t="s">
        <v>197</v>
      </c>
      <c r="B74" s="2" t="s">
        <v>198</v>
      </c>
      <c r="C74" s="2"/>
      <c r="D74" s="2"/>
      <c r="E74" s="2"/>
      <c r="F74" s="2"/>
      <c r="G74" s="2"/>
      <c r="H74" s="2"/>
      <c r="I74" s="2"/>
      <c r="J74" s="2"/>
      <c r="K74" s="2"/>
      <c r="L74" s="2"/>
      <c r="M74" s="2"/>
      <c r="N74" s="2"/>
      <c r="O74" s="2"/>
      <c r="P74" s="2"/>
      <c r="Q74" s="51"/>
      <c r="R74" s="51"/>
      <c r="S74" s="51"/>
    </row>
    <row r="75" spans="1:19" ht="15" customHeight="1" x14ac:dyDescent="0.25">
      <c r="A75" s="2"/>
      <c r="B75" s="2" t="s">
        <v>199</v>
      </c>
      <c r="C75" s="2"/>
      <c r="D75" s="2"/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51"/>
      <c r="R75" s="51"/>
      <c r="S75" s="51"/>
    </row>
    <row r="76" spans="1:19" x14ac:dyDescent="0.25">
      <c r="A76" s="2" t="s">
        <v>200</v>
      </c>
      <c r="B76" s="2" t="s">
        <v>201</v>
      </c>
      <c r="C76" s="2"/>
      <c r="D76" s="2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</row>
    <row r="77" spans="1:19" x14ac:dyDescent="0.25">
      <c r="A77" s="2" t="s">
        <v>202</v>
      </c>
      <c r="B77" s="2" t="s">
        <v>203</v>
      </c>
      <c r="C77" s="2"/>
      <c r="D77" s="2"/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</row>
    <row r="78" spans="1:19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  <c r="K78" s="2"/>
      <c r="L78" s="2"/>
      <c r="M78" s="2"/>
      <c r="N78" s="2"/>
      <c r="O78" s="2"/>
      <c r="P78" s="2"/>
      <c r="Q78" s="2"/>
      <c r="R78" s="2"/>
      <c r="S78" s="2"/>
    </row>
  </sheetData>
  <mergeCells count="8">
    <mergeCell ref="B59:O59"/>
    <mergeCell ref="A6:P6"/>
    <mergeCell ref="N2:P2"/>
    <mergeCell ref="A8:A9"/>
    <mergeCell ref="B8:B9"/>
    <mergeCell ref="C8:C9"/>
    <mergeCell ref="D8:K8"/>
    <mergeCell ref="P8:P9"/>
  </mergeCells>
  <printOptions horizontalCentered="1"/>
  <pageMargins left="0.31496062992125984" right="0.31496062992125984" top="0.6692913385826772" bottom="0.94488188976377963" header="0" footer="0"/>
  <pageSetup paperSize="9" scale="46" fitToHeight="6" orientation="landscape" r:id="rId1"/>
  <headerFooter differentOddEven="1" differentFirst="1">
    <oddHeader>&amp;C &amp;[5</oddHeader>
    <evenHeader>&amp;C4</evenHeader>
    <firstHeader>&amp;C&amp;"Times New Roman,обычный"&amp;12
3</firstHeader>
  </headerFooter>
  <rowBreaks count="1" manualBreakCount="1">
    <brk id="36" max="1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X202"/>
  <sheetViews>
    <sheetView tabSelected="1" view="pageBreakPreview" zoomScale="98" zoomScaleNormal="100" zoomScaleSheetLayoutView="98" workbookViewId="0">
      <selection activeCell="M6" sqref="M6"/>
    </sheetView>
  </sheetViews>
  <sheetFormatPr defaultColWidth="9.140625" defaultRowHeight="15" x14ac:dyDescent="0.25"/>
  <cols>
    <col min="1" max="1" width="10.140625" style="2" customWidth="1"/>
    <col min="2" max="2" width="29.85546875" style="2" customWidth="1"/>
    <col min="3" max="3" width="12.85546875" style="2" customWidth="1"/>
    <col min="4" max="4" width="18.85546875" style="2" customWidth="1"/>
    <col min="5" max="5" width="12.7109375" style="2" customWidth="1"/>
    <col min="6" max="6" width="13" style="2" customWidth="1"/>
    <col min="7" max="7" width="13.140625" style="2" customWidth="1"/>
    <col min="8" max="8" width="13" style="57" customWidth="1"/>
    <col min="9" max="9" width="11.28515625" style="57" customWidth="1"/>
    <col min="10" max="10" width="11.140625" style="57" customWidth="1"/>
    <col min="11" max="11" width="11.42578125" style="57" customWidth="1"/>
    <col min="12" max="17" width="11.42578125" style="2" customWidth="1"/>
    <col min="18" max="18" width="14.140625" style="2" bestFit="1" customWidth="1"/>
    <col min="19" max="19" width="13.42578125" style="2" bestFit="1" customWidth="1"/>
    <col min="20" max="20" width="13" style="2" bestFit="1" customWidth="1"/>
    <col min="21" max="22" width="12.7109375" style="2" bestFit="1" customWidth="1"/>
    <col min="23" max="23" width="12" style="2" bestFit="1" customWidth="1"/>
    <col min="24" max="24" width="10.85546875" style="2" bestFit="1" customWidth="1"/>
    <col min="25" max="25" width="12.7109375" style="2" bestFit="1" customWidth="1"/>
    <col min="26" max="16384" width="9.140625" style="2"/>
  </cols>
  <sheetData>
    <row r="1" spans="1:29" x14ac:dyDescent="0.25">
      <c r="A1" s="1"/>
      <c r="B1" s="1"/>
      <c r="C1" s="1"/>
      <c r="D1" s="1"/>
      <c r="E1" s="132"/>
      <c r="F1" s="132"/>
      <c r="G1" s="132"/>
      <c r="H1" s="132"/>
      <c r="I1" s="132"/>
      <c r="J1" s="56"/>
      <c r="K1" s="56"/>
      <c r="M1" s="4"/>
      <c r="N1" s="4"/>
      <c r="P1" s="4"/>
      <c r="Q1" s="5"/>
    </row>
    <row r="2" spans="1:29" x14ac:dyDescent="0.25">
      <c r="A2" s="1"/>
      <c r="B2" s="1"/>
      <c r="C2" s="1"/>
      <c r="D2" s="1"/>
      <c r="E2" s="1"/>
      <c r="F2" s="1"/>
      <c r="G2" s="1"/>
      <c r="H2" s="56"/>
      <c r="I2" s="56"/>
      <c r="J2" s="56"/>
      <c r="K2" s="56"/>
      <c r="M2" s="4"/>
      <c r="N2" s="4"/>
      <c r="P2" s="4"/>
      <c r="Q2" s="52" t="s">
        <v>78</v>
      </c>
    </row>
    <row r="3" spans="1:29" x14ac:dyDescent="0.25">
      <c r="A3" s="1"/>
      <c r="B3" s="1"/>
      <c r="C3" s="1"/>
      <c r="D3" s="1"/>
      <c r="E3" s="1"/>
      <c r="F3" s="1"/>
      <c r="G3" s="1"/>
      <c r="I3" s="64"/>
      <c r="J3" s="64"/>
      <c r="K3" s="64"/>
      <c r="M3" s="4"/>
      <c r="N3" s="133" t="s">
        <v>43</v>
      </c>
      <c r="O3" s="133"/>
      <c r="P3" s="133"/>
      <c r="Q3" s="133"/>
    </row>
    <row r="4" spans="1:29" x14ac:dyDescent="0.25">
      <c r="A4" s="1"/>
      <c r="B4" s="1"/>
      <c r="C4" s="1"/>
      <c r="D4" s="1"/>
      <c r="E4" s="1"/>
      <c r="F4" s="1"/>
      <c r="G4" s="1"/>
      <c r="I4" s="64"/>
      <c r="J4" s="64"/>
      <c r="K4" s="64"/>
      <c r="L4" s="4"/>
      <c r="N4" s="4"/>
      <c r="O4" s="133" t="s">
        <v>216</v>
      </c>
      <c r="P4" s="133"/>
      <c r="Q4" s="133"/>
    </row>
    <row r="5" spans="1:29" ht="9" customHeight="1" x14ac:dyDescent="0.25">
      <c r="A5" s="1"/>
      <c r="B5" s="1"/>
      <c r="C5" s="1"/>
      <c r="D5" s="1"/>
      <c r="E5" s="1"/>
      <c r="F5" s="1"/>
      <c r="G5" s="1"/>
      <c r="I5" s="64"/>
      <c r="J5" s="64"/>
      <c r="K5" s="64"/>
      <c r="L5" s="4"/>
      <c r="N5" s="4"/>
      <c r="O5" s="54"/>
      <c r="P5" s="54"/>
      <c r="Q5" s="54"/>
    </row>
    <row r="6" spans="1:29" ht="13.5" customHeight="1" x14ac:dyDescent="0.25">
      <c r="A6" s="1"/>
      <c r="B6" s="1"/>
      <c r="C6" s="1"/>
      <c r="D6" s="1"/>
      <c r="E6" s="1"/>
      <c r="F6" s="1"/>
      <c r="G6" s="1"/>
      <c r="I6" s="64"/>
      <c r="J6" s="64"/>
      <c r="K6" s="64"/>
      <c r="L6" s="4"/>
      <c r="M6" s="4"/>
      <c r="N6" s="4"/>
      <c r="P6" s="4"/>
      <c r="Q6" s="5" t="s">
        <v>60</v>
      </c>
    </row>
    <row r="7" spans="1:29" ht="13.5" customHeight="1" x14ac:dyDescent="0.25">
      <c r="A7" s="1"/>
      <c r="B7" s="1"/>
      <c r="C7" s="6"/>
      <c r="D7" s="1"/>
      <c r="E7" s="7"/>
      <c r="F7" s="7"/>
      <c r="G7" s="7"/>
      <c r="H7" s="56"/>
      <c r="I7" s="56"/>
      <c r="J7" s="56"/>
      <c r="K7" s="56"/>
      <c r="L7" s="1"/>
      <c r="M7" s="1"/>
      <c r="N7" s="1"/>
      <c r="O7" s="1"/>
      <c r="P7" s="1"/>
      <c r="Q7" s="1"/>
    </row>
    <row r="8" spans="1:29" ht="15" customHeight="1" x14ac:dyDescent="0.25">
      <c r="A8" s="83" t="s">
        <v>204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83"/>
      <c r="O8" s="83"/>
      <c r="P8" s="83"/>
      <c r="Q8" s="83"/>
      <c r="R8" s="8"/>
      <c r="S8" s="8"/>
      <c r="T8" s="8"/>
      <c r="U8" s="8"/>
      <c r="V8" s="8"/>
      <c r="W8" s="8"/>
      <c r="X8" s="8"/>
      <c r="Y8" s="8"/>
      <c r="Z8" s="8"/>
      <c r="AA8" s="9"/>
      <c r="AB8" s="9"/>
      <c r="AC8" s="9"/>
    </row>
    <row r="9" spans="1:29" ht="15" customHeight="1" x14ac:dyDescent="0.25">
      <c r="A9" s="126"/>
      <c r="B9" s="126"/>
      <c r="C9" s="126"/>
      <c r="D9" s="126"/>
      <c r="E9" s="10"/>
      <c r="F9" s="1"/>
      <c r="G9" s="1"/>
      <c r="H9" s="56"/>
      <c r="I9" s="56"/>
      <c r="J9" s="56"/>
      <c r="K9" s="56"/>
      <c r="L9" s="1"/>
      <c r="M9" s="1"/>
      <c r="N9" s="1"/>
      <c r="O9" s="1"/>
      <c r="P9" s="1"/>
      <c r="Q9" s="1"/>
    </row>
    <row r="10" spans="1:29" ht="15" customHeight="1" x14ac:dyDescent="0.25">
      <c r="A10" s="119" t="s">
        <v>75</v>
      </c>
      <c r="B10" s="116" t="s">
        <v>76</v>
      </c>
      <c r="C10" s="127" t="s">
        <v>77</v>
      </c>
      <c r="D10" s="127" t="s">
        <v>0</v>
      </c>
      <c r="E10" s="115"/>
      <c r="F10" s="115"/>
      <c r="G10" s="115"/>
      <c r="H10" s="115"/>
      <c r="I10" s="115"/>
      <c r="J10" s="115"/>
      <c r="K10" s="115"/>
      <c r="L10" s="115"/>
      <c r="M10" s="115"/>
      <c r="N10" s="115"/>
      <c r="O10" s="115"/>
      <c r="P10" s="115"/>
      <c r="Q10" s="115"/>
    </row>
    <row r="11" spans="1:29" ht="11.25" customHeight="1" x14ac:dyDescent="0.25">
      <c r="A11" s="120"/>
      <c r="B11" s="117"/>
      <c r="C11" s="127"/>
      <c r="D11" s="127"/>
      <c r="E11" s="115"/>
      <c r="F11" s="115"/>
      <c r="G11" s="115"/>
      <c r="H11" s="115"/>
      <c r="I11" s="115"/>
      <c r="J11" s="115"/>
      <c r="K11" s="115"/>
      <c r="L11" s="115"/>
      <c r="M11" s="115"/>
      <c r="N11" s="115"/>
      <c r="O11" s="115"/>
      <c r="P11" s="115"/>
      <c r="Q11" s="115"/>
    </row>
    <row r="12" spans="1:29" ht="48" customHeight="1" x14ac:dyDescent="0.25">
      <c r="A12" s="121"/>
      <c r="B12" s="118"/>
      <c r="C12" s="127"/>
      <c r="D12" s="127"/>
      <c r="E12" s="11" t="s">
        <v>1</v>
      </c>
      <c r="F12" s="11" t="s">
        <v>9</v>
      </c>
      <c r="G12" s="11" t="s">
        <v>10</v>
      </c>
      <c r="H12" s="58" t="s">
        <v>25</v>
      </c>
      <c r="I12" s="58" t="s">
        <v>26</v>
      </c>
      <c r="J12" s="58" t="s">
        <v>27</v>
      </c>
      <c r="K12" s="58" t="s">
        <v>28</v>
      </c>
      <c r="L12" s="11" t="s">
        <v>29</v>
      </c>
      <c r="M12" s="11" t="s">
        <v>63</v>
      </c>
      <c r="N12" s="11" t="s">
        <v>64</v>
      </c>
      <c r="O12" s="11" t="s">
        <v>65</v>
      </c>
      <c r="P12" s="11" t="s">
        <v>66</v>
      </c>
      <c r="Q12" s="11" t="s">
        <v>67</v>
      </c>
    </row>
    <row r="13" spans="1:29" x14ac:dyDescent="0.25">
      <c r="A13" s="12">
        <v>1</v>
      </c>
      <c r="B13" s="13">
        <v>2</v>
      </c>
      <c r="C13" s="14">
        <v>3</v>
      </c>
      <c r="D13" s="14">
        <v>4.4000000000000004</v>
      </c>
      <c r="E13" s="14">
        <v>5</v>
      </c>
      <c r="F13" s="14">
        <v>6</v>
      </c>
      <c r="G13" s="14">
        <v>7</v>
      </c>
      <c r="H13" s="59">
        <v>8</v>
      </c>
      <c r="I13" s="59">
        <v>9</v>
      </c>
      <c r="J13" s="59">
        <v>10</v>
      </c>
      <c r="K13" s="59">
        <v>11</v>
      </c>
      <c r="L13" s="14">
        <v>12</v>
      </c>
      <c r="M13" s="14">
        <v>13</v>
      </c>
      <c r="N13" s="14">
        <v>14</v>
      </c>
      <c r="O13" s="14">
        <v>15</v>
      </c>
      <c r="P13" s="14">
        <v>16</v>
      </c>
      <c r="Q13" s="14">
        <v>17</v>
      </c>
    </row>
    <row r="14" spans="1:29" s="15" customFormat="1" x14ac:dyDescent="0.25">
      <c r="A14" s="122" t="s">
        <v>12</v>
      </c>
      <c r="B14" s="122"/>
      <c r="C14" s="122"/>
      <c r="D14" s="122"/>
      <c r="E14" s="122"/>
      <c r="F14" s="122"/>
      <c r="G14" s="122"/>
      <c r="H14" s="122"/>
      <c r="I14" s="122"/>
      <c r="J14" s="122"/>
      <c r="K14" s="122"/>
      <c r="L14" s="122"/>
      <c r="M14" s="122"/>
      <c r="N14" s="122"/>
      <c r="O14" s="122"/>
      <c r="P14" s="122"/>
      <c r="Q14" s="122"/>
    </row>
    <row r="15" spans="1:29" ht="15.75" customHeight="1" x14ac:dyDescent="0.25">
      <c r="A15" s="94" t="s">
        <v>4</v>
      </c>
      <c r="B15" s="97" t="s">
        <v>44</v>
      </c>
      <c r="C15" s="88" t="s">
        <v>13</v>
      </c>
      <c r="D15" s="16" t="s">
        <v>74</v>
      </c>
      <c r="E15" s="17">
        <f>SUM(E17:E19)</f>
        <v>0</v>
      </c>
      <c r="F15" s="17">
        <f t="shared" ref="F15:G15" si="0">SUM(F17:F19)</f>
        <v>0</v>
      </c>
      <c r="G15" s="17">
        <f t="shared" si="0"/>
        <v>0</v>
      </c>
      <c r="H15" s="60">
        <f t="shared" ref="H15:Q15" si="1">SUM(H17:H19)</f>
        <v>0</v>
      </c>
      <c r="I15" s="60">
        <f t="shared" si="1"/>
        <v>0</v>
      </c>
      <c r="J15" s="60">
        <f t="shared" si="1"/>
        <v>0</v>
      </c>
      <c r="K15" s="60">
        <f t="shared" si="1"/>
        <v>0</v>
      </c>
      <c r="L15" s="17">
        <f t="shared" si="1"/>
        <v>0</v>
      </c>
      <c r="M15" s="17">
        <f t="shared" si="1"/>
        <v>0</v>
      </c>
      <c r="N15" s="17">
        <f t="shared" si="1"/>
        <v>0</v>
      </c>
      <c r="O15" s="17">
        <f t="shared" si="1"/>
        <v>0</v>
      </c>
      <c r="P15" s="17">
        <f t="shared" si="1"/>
        <v>0</v>
      </c>
      <c r="Q15" s="17">
        <f t="shared" si="1"/>
        <v>0</v>
      </c>
    </row>
    <row r="16" spans="1:29" ht="15.75" customHeight="1" x14ac:dyDescent="0.25">
      <c r="A16" s="95"/>
      <c r="B16" s="98"/>
      <c r="C16" s="89"/>
      <c r="D16" s="16" t="s">
        <v>2</v>
      </c>
      <c r="E16" s="17">
        <f>SUM(F16:Q16)</f>
        <v>0</v>
      </c>
      <c r="F16" s="17">
        <v>0</v>
      </c>
      <c r="G16" s="17">
        <v>0</v>
      </c>
      <c r="H16" s="60">
        <v>0</v>
      </c>
      <c r="I16" s="60">
        <v>0</v>
      </c>
      <c r="J16" s="60">
        <v>0</v>
      </c>
      <c r="K16" s="60">
        <v>0</v>
      </c>
      <c r="L16" s="17">
        <v>0</v>
      </c>
      <c r="M16" s="17">
        <v>0</v>
      </c>
      <c r="N16" s="17">
        <v>0</v>
      </c>
      <c r="O16" s="17">
        <v>0</v>
      </c>
      <c r="P16" s="17">
        <v>0</v>
      </c>
      <c r="Q16" s="17">
        <v>0</v>
      </c>
    </row>
    <row r="17" spans="1:19" ht="30.75" customHeight="1" x14ac:dyDescent="0.25">
      <c r="A17" s="95"/>
      <c r="B17" s="98"/>
      <c r="C17" s="89"/>
      <c r="D17" s="18" t="s">
        <v>72</v>
      </c>
      <c r="E17" s="3">
        <f>SUM(F17:Q17)</f>
        <v>0</v>
      </c>
      <c r="F17" s="3">
        <v>0</v>
      </c>
      <c r="G17" s="3">
        <v>0</v>
      </c>
      <c r="H17" s="61">
        <v>0</v>
      </c>
      <c r="I17" s="61">
        <v>0</v>
      </c>
      <c r="J17" s="61">
        <v>0</v>
      </c>
      <c r="K17" s="61">
        <v>0</v>
      </c>
      <c r="L17" s="3">
        <v>0</v>
      </c>
      <c r="M17" s="3">
        <v>0</v>
      </c>
      <c r="N17" s="3">
        <v>0</v>
      </c>
      <c r="O17" s="3">
        <v>0</v>
      </c>
      <c r="P17" s="3">
        <v>0</v>
      </c>
      <c r="Q17" s="3">
        <v>0</v>
      </c>
    </row>
    <row r="18" spans="1:19" ht="15.75" customHeight="1" x14ac:dyDescent="0.25">
      <c r="A18" s="95"/>
      <c r="B18" s="98"/>
      <c r="C18" s="89"/>
      <c r="D18" s="18" t="s">
        <v>3</v>
      </c>
      <c r="E18" s="3">
        <f>SUM(F18:Q18)</f>
        <v>0</v>
      </c>
      <c r="F18" s="3">
        <v>0</v>
      </c>
      <c r="G18" s="3">
        <v>0</v>
      </c>
      <c r="H18" s="61">
        <v>0</v>
      </c>
      <c r="I18" s="61">
        <v>0</v>
      </c>
      <c r="J18" s="61">
        <v>0</v>
      </c>
      <c r="K18" s="61">
        <v>0</v>
      </c>
      <c r="L18" s="3">
        <v>0</v>
      </c>
      <c r="M18" s="3">
        <v>0</v>
      </c>
      <c r="N18" s="3">
        <v>0</v>
      </c>
      <c r="O18" s="3">
        <v>0</v>
      </c>
      <c r="P18" s="3">
        <v>0</v>
      </c>
      <c r="Q18" s="3">
        <v>0</v>
      </c>
    </row>
    <row r="19" spans="1:19" ht="30.75" customHeight="1" x14ac:dyDescent="0.25">
      <c r="A19" s="96"/>
      <c r="B19" s="99"/>
      <c r="C19" s="90"/>
      <c r="D19" s="18" t="s">
        <v>73</v>
      </c>
      <c r="E19" s="3">
        <f>SUM(F19:Q19)</f>
        <v>0</v>
      </c>
      <c r="F19" s="3">
        <v>0</v>
      </c>
      <c r="G19" s="3">
        <v>0</v>
      </c>
      <c r="H19" s="61">
        <v>0</v>
      </c>
      <c r="I19" s="61">
        <v>0</v>
      </c>
      <c r="J19" s="61">
        <v>0</v>
      </c>
      <c r="K19" s="61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3">
        <v>0</v>
      </c>
    </row>
    <row r="20" spans="1:19" ht="15.75" customHeight="1" x14ac:dyDescent="0.25">
      <c r="A20" s="94" t="s">
        <v>14</v>
      </c>
      <c r="B20" s="97" t="s">
        <v>45</v>
      </c>
      <c r="C20" s="88" t="s">
        <v>7</v>
      </c>
      <c r="D20" s="16" t="s">
        <v>74</v>
      </c>
      <c r="E20" s="17">
        <f>SUM(E22:E24)</f>
        <v>33814600.590000004</v>
      </c>
      <c r="F20" s="17">
        <f>SUM(F22:F24)</f>
        <v>5727009.1000000006</v>
      </c>
      <c r="G20" s="17">
        <f t="shared" ref="G20" si="2">SUM(G22:G24)</f>
        <v>4263278.97</v>
      </c>
      <c r="H20" s="60">
        <f t="shared" ref="H20:Q20" si="3">SUM(H22:H24)</f>
        <v>2938607.87</v>
      </c>
      <c r="I20" s="60">
        <f t="shared" si="3"/>
        <v>4718920.7699999996</v>
      </c>
      <c r="J20" s="60">
        <f t="shared" si="3"/>
        <v>7898082.9900000002</v>
      </c>
      <c r="K20" s="60">
        <f t="shared" si="3"/>
        <v>8268700.8899999997</v>
      </c>
      <c r="L20" s="17">
        <f t="shared" si="3"/>
        <v>0</v>
      </c>
      <c r="M20" s="17">
        <f t="shared" si="3"/>
        <v>0</v>
      </c>
      <c r="N20" s="17">
        <f t="shared" si="3"/>
        <v>0</v>
      </c>
      <c r="O20" s="17">
        <f t="shared" si="3"/>
        <v>0</v>
      </c>
      <c r="P20" s="17">
        <f t="shared" si="3"/>
        <v>0</v>
      </c>
      <c r="Q20" s="17">
        <f t="shared" si="3"/>
        <v>0</v>
      </c>
    </row>
    <row r="21" spans="1:19" ht="15.75" customHeight="1" x14ac:dyDescent="0.25">
      <c r="A21" s="95"/>
      <c r="B21" s="98"/>
      <c r="C21" s="89"/>
      <c r="D21" s="16" t="s">
        <v>2</v>
      </c>
      <c r="E21" s="17">
        <f>SUM(F21:Q21)</f>
        <v>0</v>
      </c>
      <c r="F21" s="17">
        <v>0</v>
      </c>
      <c r="G21" s="17">
        <v>0</v>
      </c>
      <c r="H21" s="60">
        <v>0</v>
      </c>
      <c r="I21" s="60">
        <v>0</v>
      </c>
      <c r="J21" s="60">
        <v>0</v>
      </c>
      <c r="K21" s="60">
        <v>0</v>
      </c>
      <c r="L21" s="17">
        <v>0</v>
      </c>
      <c r="M21" s="17">
        <v>0</v>
      </c>
      <c r="N21" s="17">
        <v>0</v>
      </c>
      <c r="O21" s="17">
        <v>0</v>
      </c>
      <c r="P21" s="17">
        <v>0</v>
      </c>
      <c r="Q21" s="17">
        <v>0</v>
      </c>
    </row>
    <row r="22" spans="1:19" ht="30.75" customHeight="1" x14ac:dyDescent="0.25">
      <c r="A22" s="95"/>
      <c r="B22" s="98"/>
      <c r="C22" s="89"/>
      <c r="D22" s="18" t="s">
        <v>72</v>
      </c>
      <c r="E22" s="3">
        <f>SUM(F22:Q22)</f>
        <v>0</v>
      </c>
      <c r="F22" s="3">
        <v>0</v>
      </c>
      <c r="G22" s="3">
        <v>0</v>
      </c>
      <c r="H22" s="61">
        <v>0</v>
      </c>
      <c r="I22" s="61">
        <v>0</v>
      </c>
      <c r="J22" s="61">
        <v>0</v>
      </c>
      <c r="K22" s="61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19"/>
    </row>
    <row r="23" spans="1:19" ht="15.75" customHeight="1" x14ac:dyDescent="0.25">
      <c r="A23" s="95"/>
      <c r="B23" s="98"/>
      <c r="C23" s="89"/>
      <c r="D23" s="18" t="s">
        <v>3</v>
      </c>
      <c r="E23" s="3">
        <f>SUM(F23:Q23)</f>
        <v>33814600.590000004</v>
      </c>
      <c r="F23" s="3">
        <f>2629433.08+2629433.08+468142.94</f>
        <v>5727009.1000000006</v>
      </c>
      <c r="G23" s="3">
        <f>2197018.92+2066260.05</f>
        <v>4263278.97</v>
      </c>
      <c r="H23" s="61">
        <v>2938607.87</v>
      </c>
      <c r="I23" s="61">
        <v>4718920.7699999996</v>
      </c>
      <c r="J23" s="61">
        <v>7898082.9900000002</v>
      </c>
      <c r="K23" s="61">
        <v>8268700.8899999997</v>
      </c>
      <c r="L23" s="3">
        <v>0</v>
      </c>
      <c r="M23" s="3">
        <v>0</v>
      </c>
      <c r="N23" s="3">
        <v>0</v>
      </c>
      <c r="O23" s="3">
        <v>0</v>
      </c>
      <c r="P23" s="3">
        <v>0</v>
      </c>
      <c r="Q23" s="3">
        <v>0</v>
      </c>
      <c r="R23" s="20"/>
      <c r="S23" s="19"/>
    </row>
    <row r="24" spans="1:19" ht="30.75" customHeight="1" x14ac:dyDescent="0.25">
      <c r="A24" s="96"/>
      <c r="B24" s="99"/>
      <c r="C24" s="90"/>
      <c r="D24" s="18" t="s">
        <v>73</v>
      </c>
      <c r="E24" s="3">
        <f>SUM(F24:Q24)</f>
        <v>0</v>
      </c>
      <c r="F24" s="3">
        <f t="shared" ref="F24:G24" si="4">SUM(G24:R24)</f>
        <v>0</v>
      </c>
      <c r="G24" s="3">
        <f t="shared" si="4"/>
        <v>0</v>
      </c>
      <c r="H24" s="61">
        <f t="shared" ref="H24:Q24" si="5">SUM(I24:T24)</f>
        <v>0</v>
      </c>
      <c r="I24" s="61">
        <f t="shared" si="5"/>
        <v>0</v>
      </c>
      <c r="J24" s="61">
        <f t="shared" si="5"/>
        <v>0</v>
      </c>
      <c r="K24" s="61">
        <f t="shared" si="5"/>
        <v>0</v>
      </c>
      <c r="L24" s="3">
        <f t="shared" si="5"/>
        <v>0</v>
      </c>
      <c r="M24" s="3">
        <f t="shared" si="5"/>
        <v>0</v>
      </c>
      <c r="N24" s="3">
        <f t="shared" si="5"/>
        <v>0</v>
      </c>
      <c r="O24" s="3">
        <f t="shared" si="5"/>
        <v>0</v>
      </c>
      <c r="P24" s="3">
        <f t="shared" si="5"/>
        <v>0</v>
      </c>
      <c r="Q24" s="3">
        <f t="shared" si="5"/>
        <v>0</v>
      </c>
    </row>
    <row r="25" spans="1:19" ht="18" customHeight="1" x14ac:dyDescent="0.25">
      <c r="A25" s="94" t="s">
        <v>15</v>
      </c>
      <c r="B25" s="97" t="s">
        <v>46</v>
      </c>
      <c r="C25" s="88" t="s">
        <v>13</v>
      </c>
      <c r="D25" s="16" t="s">
        <v>74</v>
      </c>
      <c r="E25" s="17">
        <f>SUM(E27:E29)</f>
        <v>1135123.1000000001</v>
      </c>
      <c r="F25" s="17">
        <f>SUM(F27:F29)</f>
        <v>1135123.1000000001</v>
      </c>
      <c r="G25" s="17">
        <f t="shared" ref="G25" si="6">SUM(G27:G29)</f>
        <v>0</v>
      </c>
      <c r="H25" s="60">
        <f t="shared" ref="H25:Q25" si="7">SUM(H27:H29)</f>
        <v>0</v>
      </c>
      <c r="I25" s="60">
        <f t="shared" si="7"/>
        <v>0</v>
      </c>
      <c r="J25" s="60">
        <f t="shared" si="7"/>
        <v>0</v>
      </c>
      <c r="K25" s="60">
        <f t="shared" si="7"/>
        <v>0</v>
      </c>
      <c r="L25" s="17">
        <f t="shared" si="7"/>
        <v>0</v>
      </c>
      <c r="M25" s="17">
        <f t="shared" si="7"/>
        <v>0</v>
      </c>
      <c r="N25" s="17">
        <f t="shared" si="7"/>
        <v>0</v>
      </c>
      <c r="O25" s="17">
        <f t="shared" si="7"/>
        <v>0</v>
      </c>
      <c r="P25" s="17">
        <f t="shared" si="7"/>
        <v>0</v>
      </c>
      <c r="Q25" s="17">
        <f t="shared" si="7"/>
        <v>0</v>
      </c>
    </row>
    <row r="26" spans="1:19" ht="18" customHeight="1" x14ac:dyDescent="0.25">
      <c r="A26" s="95"/>
      <c r="B26" s="98"/>
      <c r="C26" s="89"/>
      <c r="D26" s="16" t="s">
        <v>2</v>
      </c>
      <c r="E26" s="17">
        <f>SUM(F26:Q26)</f>
        <v>0</v>
      </c>
      <c r="F26" s="17">
        <v>0</v>
      </c>
      <c r="G26" s="17">
        <v>0</v>
      </c>
      <c r="H26" s="60">
        <v>0</v>
      </c>
      <c r="I26" s="60">
        <v>0</v>
      </c>
      <c r="J26" s="60">
        <v>0</v>
      </c>
      <c r="K26" s="60">
        <v>0</v>
      </c>
      <c r="L26" s="17">
        <v>0</v>
      </c>
      <c r="M26" s="17">
        <v>0</v>
      </c>
      <c r="N26" s="17">
        <v>0</v>
      </c>
      <c r="O26" s="17">
        <v>0</v>
      </c>
      <c r="P26" s="17">
        <v>0</v>
      </c>
      <c r="Q26" s="17">
        <v>0</v>
      </c>
    </row>
    <row r="27" spans="1:19" ht="30.75" customHeight="1" x14ac:dyDescent="0.25">
      <c r="A27" s="95"/>
      <c r="B27" s="98"/>
      <c r="C27" s="89"/>
      <c r="D27" s="18" t="s">
        <v>72</v>
      </c>
      <c r="E27" s="3">
        <f>SUM(F27:Q27)</f>
        <v>0</v>
      </c>
      <c r="F27" s="3">
        <v>0</v>
      </c>
      <c r="G27" s="3">
        <v>0</v>
      </c>
      <c r="H27" s="61">
        <v>0</v>
      </c>
      <c r="I27" s="61">
        <v>0</v>
      </c>
      <c r="J27" s="61">
        <v>0</v>
      </c>
      <c r="K27" s="61">
        <v>0</v>
      </c>
      <c r="L27" s="3">
        <v>0</v>
      </c>
      <c r="M27" s="3">
        <v>0</v>
      </c>
      <c r="N27" s="3">
        <v>0</v>
      </c>
      <c r="O27" s="3">
        <v>0</v>
      </c>
      <c r="P27" s="3">
        <v>0</v>
      </c>
      <c r="Q27" s="3">
        <v>0</v>
      </c>
    </row>
    <row r="28" spans="1:19" x14ac:dyDescent="0.25">
      <c r="A28" s="95"/>
      <c r="B28" s="98"/>
      <c r="C28" s="89"/>
      <c r="D28" s="18" t="s">
        <v>3</v>
      </c>
      <c r="E28" s="3">
        <f>SUM(F28:Q28)</f>
        <v>1135123.1000000001</v>
      </c>
      <c r="F28" s="3">
        <f>1100123.1+35000</f>
        <v>1135123.1000000001</v>
      </c>
      <c r="G28" s="3">
        <v>0</v>
      </c>
      <c r="H28" s="61">
        <v>0</v>
      </c>
      <c r="I28" s="61">
        <v>0</v>
      </c>
      <c r="J28" s="61">
        <v>0</v>
      </c>
      <c r="K28" s="61">
        <v>0</v>
      </c>
      <c r="L28" s="3">
        <v>0</v>
      </c>
      <c r="M28" s="3">
        <v>0</v>
      </c>
      <c r="N28" s="3">
        <v>0</v>
      </c>
      <c r="O28" s="3">
        <v>0</v>
      </c>
      <c r="P28" s="3">
        <v>0</v>
      </c>
      <c r="Q28" s="17"/>
    </row>
    <row r="29" spans="1:19" ht="30.75" customHeight="1" x14ac:dyDescent="0.25">
      <c r="A29" s="96"/>
      <c r="B29" s="99"/>
      <c r="C29" s="90"/>
      <c r="D29" s="18" t="s">
        <v>73</v>
      </c>
      <c r="E29" s="3">
        <f>SUM(F29:Q29)</f>
        <v>0</v>
      </c>
      <c r="F29" s="3">
        <v>0</v>
      </c>
      <c r="G29" s="3">
        <v>0</v>
      </c>
      <c r="H29" s="61">
        <v>0</v>
      </c>
      <c r="I29" s="61">
        <v>0</v>
      </c>
      <c r="J29" s="61">
        <v>0</v>
      </c>
      <c r="K29" s="61">
        <v>0</v>
      </c>
      <c r="L29" s="3">
        <v>0</v>
      </c>
      <c r="M29" s="3">
        <v>0</v>
      </c>
      <c r="N29" s="3">
        <v>0</v>
      </c>
      <c r="O29" s="3">
        <v>0</v>
      </c>
      <c r="P29" s="3">
        <v>0</v>
      </c>
      <c r="Q29" s="3">
        <v>0</v>
      </c>
    </row>
    <row r="30" spans="1:19" ht="15.75" customHeight="1" x14ac:dyDescent="0.25">
      <c r="A30" s="94"/>
      <c r="B30" s="106" t="s">
        <v>62</v>
      </c>
      <c r="C30" s="135"/>
      <c r="D30" s="16" t="s">
        <v>74</v>
      </c>
      <c r="E30" s="3">
        <f>E32+E33+E34</f>
        <v>34949723.690000005</v>
      </c>
      <c r="F30" s="3">
        <f>F32+F33+F34</f>
        <v>6862132.2000000011</v>
      </c>
      <c r="G30" s="3">
        <f t="shared" ref="G30" si="8">G32+G33+G34</f>
        <v>4263278.97</v>
      </c>
      <c r="H30" s="61">
        <f t="shared" ref="H30:Q30" si="9">H32+H33+H34</f>
        <v>2938607.87</v>
      </c>
      <c r="I30" s="61">
        <f t="shared" si="9"/>
        <v>4718920.7699999996</v>
      </c>
      <c r="J30" s="61">
        <f t="shared" si="9"/>
        <v>7898082.9900000002</v>
      </c>
      <c r="K30" s="61">
        <f t="shared" si="9"/>
        <v>8268700.8899999997</v>
      </c>
      <c r="L30" s="3">
        <f t="shared" si="9"/>
        <v>0</v>
      </c>
      <c r="M30" s="3">
        <f>M32+M33+M34</f>
        <v>0</v>
      </c>
      <c r="N30" s="3">
        <f>N32+N33+N34</f>
        <v>0</v>
      </c>
      <c r="O30" s="3">
        <f>O32+O33+O34</f>
        <v>0</v>
      </c>
      <c r="P30" s="3">
        <f>P32+P33+P34</f>
        <v>0</v>
      </c>
      <c r="Q30" s="3">
        <f t="shared" si="9"/>
        <v>0</v>
      </c>
    </row>
    <row r="31" spans="1:19" ht="15.75" customHeight="1" x14ac:dyDescent="0.25">
      <c r="A31" s="95"/>
      <c r="B31" s="107"/>
      <c r="C31" s="136"/>
      <c r="D31" s="16" t="s">
        <v>2</v>
      </c>
      <c r="E31" s="17">
        <f>SUM(F31:Q31)</f>
        <v>0</v>
      </c>
      <c r="F31" s="17">
        <v>0</v>
      </c>
      <c r="G31" s="17">
        <v>0</v>
      </c>
      <c r="H31" s="60">
        <v>0</v>
      </c>
      <c r="I31" s="60">
        <v>0</v>
      </c>
      <c r="J31" s="60">
        <v>0</v>
      </c>
      <c r="K31" s="60">
        <v>0</v>
      </c>
      <c r="L31" s="17">
        <v>0</v>
      </c>
      <c r="M31" s="17">
        <v>0</v>
      </c>
      <c r="N31" s="17">
        <v>0</v>
      </c>
      <c r="O31" s="17">
        <v>0</v>
      </c>
      <c r="P31" s="17">
        <v>0</v>
      </c>
      <c r="Q31" s="17">
        <v>0</v>
      </c>
    </row>
    <row r="32" spans="1:19" ht="30.75" customHeight="1" x14ac:dyDescent="0.25">
      <c r="A32" s="95"/>
      <c r="B32" s="107"/>
      <c r="C32" s="136"/>
      <c r="D32" s="18" t="s">
        <v>72</v>
      </c>
      <c r="E32" s="3">
        <f>F32+G32+H32+I32+J32+K32+L32+Q32</f>
        <v>0</v>
      </c>
      <c r="F32" s="3">
        <f t="shared" ref="F32:G34" si="10">F17+F22+F27</f>
        <v>0</v>
      </c>
      <c r="G32" s="3">
        <f t="shared" si="10"/>
        <v>0</v>
      </c>
      <c r="H32" s="61">
        <f t="shared" ref="H32:Q32" si="11">H17+H22+H27</f>
        <v>0</v>
      </c>
      <c r="I32" s="61">
        <f t="shared" si="11"/>
        <v>0</v>
      </c>
      <c r="J32" s="61">
        <f t="shared" si="11"/>
        <v>0</v>
      </c>
      <c r="K32" s="61">
        <f t="shared" si="11"/>
        <v>0</v>
      </c>
      <c r="L32" s="3">
        <f t="shared" si="11"/>
        <v>0</v>
      </c>
      <c r="M32" s="3">
        <f t="shared" si="11"/>
        <v>0</v>
      </c>
      <c r="N32" s="3">
        <f t="shared" si="11"/>
        <v>0</v>
      </c>
      <c r="O32" s="3">
        <f t="shared" si="11"/>
        <v>0</v>
      </c>
      <c r="P32" s="3">
        <f t="shared" si="11"/>
        <v>0</v>
      </c>
      <c r="Q32" s="3">
        <f t="shared" si="11"/>
        <v>0</v>
      </c>
    </row>
    <row r="33" spans="1:986" s="9" customFormat="1" ht="15.75" customHeight="1" x14ac:dyDescent="0.25">
      <c r="A33" s="95"/>
      <c r="B33" s="107"/>
      <c r="C33" s="136"/>
      <c r="D33" s="18" t="s">
        <v>3</v>
      </c>
      <c r="E33" s="3">
        <f>F33+G33+H33+I33+J33+K33+L33+Q33</f>
        <v>34949723.690000005</v>
      </c>
      <c r="F33" s="17">
        <f t="shared" si="10"/>
        <v>6862132.2000000011</v>
      </c>
      <c r="G33" s="17">
        <f t="shared" si="10"/>
        <v>4263278.97</v>
      </c>
      <c r="H33" s="60">
        <f t="shared" ref="H33:Q33" si="12">H18+H23+H28</f>
        <v>2938607.87</v>
      </c>
      <c r="I33" s="60">
        <f t="shared" si="12"/>
        <v>4718920.7699999996</v>
      </c>
      <c r="J33" s="60">
        <f t="shared" si="12"/>
        <v>7898082.9900000002</v>
      </c>
      <c r="K33" s="60">
        <f t="shared" si="12"/>
        <v>8268700.8899999997</v>
      </c>
      <c r="L33" s="17">
        <f t="shared" si="12"/>
        <v>0</v>
      </c>
      <c r="M33" s="17">
        <f t="shared" si="12"/>
        <v>0</v>
      </c>
      <c r="N33" s="17">
        <f t="shared" si="12"/>
        <v>0</v>
      </c>
      <c r="O33" s="17">
        <f t="shared" si="12"/>
        <v>0</v>
      </c>
      <c r="P33" s="17">
        <f t="shared" si="12"/>
        <v>0</v>
      </c>
      <c r="Q33" s="17">
        <f t="shared" si="12"/>
        <v>0</v>
      </c>
    </row>
    <row r="34" spans="1:986" ht="30.75" customHeight="1" x14ac:dyDescent="0.25">
      <c r="A34" s="96"/>
      <c r="B34" s="108"/>
      <c r="C34" s="137"/>
      <c r="D34" s="18" t="s">
        <v>73</v>
      </c>
      <c r="E34" s="3">
        <f>F34+G34+H34+I34+J34+K34+L34+Q34</f>
        <v>0</v>
      </c>
      <c r="F34" s="17">
        <f t="shared" si="10"/>
        <v>0</v>
      </c>
      <c r="G34" s="17">
        <f t="shared" si="10"/>
        <v>0</v>
      </c>
      <c r="H34" s="60">
        <f t="shared" ref="H34:Q34" si="13">H19+H24+H29</f>
        <v>0</v>
      </c>
      <c r="I34" s="60">
        <f t="shared" si="13"/>
        <v>0</v>
      </c>
      <c r="J34" s="60">
        <f t="shared" si="13"/>
        <v>0</v>
      </c>
      <c r="K34" s="60">
        <f t="shared" si="13"/>
        <v>0</v>
      </c>
      <c r="L34" s="17">
        <f t="shared" si="13"/>
        <v>0</v>
      </c>
      <c r="M34" s="17">
        <f t="shared" si="13"/>
        <v>0</v>
      </c>
      <c r="N34" s="17">
        <f t="shared" si="13"/>
        <v>0</v>
      </c>
      <c r="O34" s="17">
        <f t="shared" si="13"/>
        <v>0</v>
      </c>
      <c r="P34" s="17">
        <f t="shared" si="13"/>
        <v>0</v>
      </c>
      <c r="Q34" s="17">
        <f t="shared" si="13"/>
        <v>0</v>
      </c>
      <c r="R34" s="9"/>
      <c r="S34" s="21"/>
      <c r="T34" s="21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/>
      <c r="AZ34" s="9"/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9"/>
      <c r="CB34" s="9"/>
      <c r="CC34" s="9"/>
      <c r="CD34" s="9"/>
      <c r="CE34" s="9"/>
      <c r="CF34" s="9"/>
      <c r="CG34" s="9"/>
      <c r="CH34" s="9"/>
      <c r="CI34" s="9"/>
      <c r="CJ34" s="9"/>
      <c r="CK34" s="9"/>
      <c r="CL34" s="9"/>
      <c r="CM34" s="9"/>
      <c r="CN34" s="9"/>
      <c r="CO34" s="9"/>
      <c r="CP34" s="9"/>
      <c r="CQ34" s="9"/>
      <c r="CR34" s="9"/>
      <c r="CS34" s="9"/>
      <c r="CT34" s="9"/>
      <c r="CU34" s="9"/>
      <c r="CV34" s="9"/>
      <c r="CW34" s="9"/>
      <c r="CX34" s="9"/>
      <c r="CY34" s="9"/>
      <c r="CZ34" s="9"/>
      <c r="DA34" s="9"/>
      <c r="DB34" s="9"/>
      <c r="DC34" s="9"/>
      <c r="DD34" s="9"/>
      <c r="DE34" s="9"/>
      <c r="DF34" s="9"/>
      <c r="DG34" s="9"/>
      <c r="DH34" s="9"/>
      <c r="DI34" s="9"/>
      <c r="DJ34" s="9"/>
      <c r="DK34" s="9"/>
      <c r="DL34" s="9"/>
      <c r="DM34" s="9"/>
      <c r="DN34" s="9"/>
      <c r="DO34" s="9"/>
      <c r="DP34" s="9"/>
      <c r="DQ34" s="9"/>
      <c r="DR34" s="9"/>
      <c r="DS34" s="9"/>
      <c r="DT34" s="9"/>
      <c r="DU34" s="9"/>
      <c r="DV34" s="9"/>
      <c r="DW34" s="9"/>
      <c r="DX34" s="9"/>
      <c r="DY34" s="9"/>
      <c r="DZ34" s="9"/>
      <c r="EA34" s="9"/>
      <c r="EB34" s="9"/>
      <c r="EC34" s="9"/>
      <c r="ED34" s="9"/>
      <c r="EE34" s="9"/>
      <c r="EF34" s="9"/>
      <c r="EG34" s="9"/>
      <c r="EH34" s="9"/>
      <c r="EI34" s="9"/>
      <c r="EJ34" s="9"/>
      <c r="EK34" s="9"/>
      <c r="EL34" s="9"/>
      <c r="EM34" s="9"/>
      <c r="EN34" s="9"/>
      <c r="EO34" s="9"/>
      <c r="EP34" s="9"/>
      <c r="EQ34" s="9"/>
      <c r="ER34" s="9"/>
      <c r="ES34" s="9"/>
      <c r="ET34" s="9"/>
      <c r="EU34" s="9"/>
      <c r="EV34" s="9"/>
      <c r="EW34" s="9"/>
      <c r="EX34" s="9"/>
      <c r="EY34" s="9"/>
      <c r="EZ34" s="9"/>
      <c r="FA34" s="9"/>
      <c r="FB34" s="9"/>
      <c r="FC34" s="9"/>
      <c r="FD34" s="9"/>
      <c r="FE34" s="9"/>
      <c r="FF34" s="9"/>
      <c r="FG34" s="9"/>
      <c r="FH34" s="9"/>
      <c r="FI34" s="9"/>
      <c r="FJ34" s="9"/>
      <c r="FK34" s="9"/>
      <c r="FL34" s="9"/>
      <c r="FM34" s="9"/>
      <c r="FN34" s="9"/>
      <c r="FO34" s="9"/>
      <c r="FP34" s="9"/>
      <c r="FQ34" s="9"/>
      <c r="FR34" s="9"/>
      <c r="FS34" s="9"/>
      <c r="FT34" s="9"/>
      <c r="FU34" s="9"/>
      <c r="FV34" s="9"/>
      <c r="FW34" s="9"/>
      <c r="FX34" s="9"/>
      <c r="FY34" s="9"/>
      <c r="FZ34" s="9"/>
      <c r="GA34" s="9"/>
      <c r="GB34" s="9"/>
      <c r="GC34" s="9"/>
      <c r="GD34" s="9"/>
      <c r="GE34" s="9"/>
      <c r="GF34" s="9"/>
      <c r="GG34" s="9"/>
      <c r="GH34" s="9"/>
      <c r="GI34" s="9"/>
      <c r="GJ34" s="9"/>
      <c r="GK34" s="9"/>
      <c r="GL34" s="9"/>
      <c r="GM34" s="9"/>
      <c r="GN34" s="9"/>
      <c r="GO34" s="9"/>
      <c r="GP34" s="9"/>
      <c r="GQ34" s="9"/>
      <c r="GR34" s="9"/>
      <c r="GS34" s="9"/>
      <c r="GT34" s="9"/>
      <c r="GU34" s="9"/>
      <c r="GV34" s="9"/>
      <c r="GW34" s="9"/>
      <c r="GX34" s="9"/>
      <c r="GY34" s="9"/>
      <c r="GZ34" s="9"/>
      <c r="HA34" s="9"/>
      <c r="HB34" s="9"/>
      <c r="HC34" s="9"/>
      <c r="HD34" s="9"/>
      <c r="HE34" s="9"/>
      <c r="HF34" s="9"/>
      <c r="HG34" s="9"/>
      <c r="HH34" s="9"/>
      <c r="HI34" s="9"/>
      <c r="HJ34" s="9"/>
      <c r="HK34" s="9"/>
      <c r="HL34" s="9"/>
      <c r="HM34" s="9"/>
      <c r="HN34" s="9"/>
      <c r="HO34" s="9"/>
      <c r="HP34" s="9"/>
      <c r="HQ34" s="9"/>
      <c r="HR34" s="9"/>
      <c r="HS34" s="9"/>
      <c r="HT34" s="9"/>
      <c r="HU34" s="9"/>
      <c r="HV34" s="9"/>
      <c r="HW34" s="9"/>
      <c r="HX34" s="9"/>
      <c r="HY34" s="9"/>
      <c r="HZ34" s="9"/>
      <c r="IA34" s="9"/>
      <c r="IB34" s="9"/>
      <c r="IC34" s="9"/>
      <c r="ID34" s="9"/>
      <c r="IE34" s="9"/>
      <c r="IF34" s="9"/>
      <c r="IG34" s="9"/>
      <c r="IH34" s="9"/>
      <c r="II34" s="9"/>
      <c r="IJ34" s="9"/>
      <c r="IK34" s="9"/>
      <c r="IL34" s="9"/>
      <c r="IM34" s="9"/>
      <c r="IN34" s="9"/>
      <c r="IO34" s="9"/>
      <c r="IP34" s="9"/>
      <c r="IQ34" s="9"/>
      <c r="IR34" s="9"/>
      <c r="IS34" s="9"/>
      <c r="IT34" s="9"/>
      <c r="IU34" s="9"/>
      <c r="IV34" s="9"/>
      <c r="IW34" s="9"/>
      <c r="IX34" s="9"/>
      <c r="IY34" s="9"/>
      <c r="IZ34" s="9"/>
      <c r="JA34" s="9"/>
      <c r="JB34" s="9"/>
      <c r="JC34" s="9"/>
      <c r="JD34" s="9"/>
      <c r="JE34" s="9"/>
      <c r="JF34" s="9"/>
      <c r="JG34" s="9"/>
      <c r="JH34" s="9"/>
      <c r="JI34" s="9"/>
      <c r="JJ34" s="9"/>
      <c r="JK34" s="9"/>
      <c r="JL34" s="9"/>
      <c r="JM34" s="9"/>
      <c r="JN34" s="9"/>
      <c r="JO34" s="9"/>
      <c r="JP34" s="9"/>
      <c r="JQ34" s="9"/>
      <c r="JR34" s="9"/>
      <c r="JS34" s="9"/>
      <c r="JT34" s="9"/>
      <c r="JU34" s="9"/>
      <c r="JV34" s="9"/>
      <c r="JW34" s="9"/>
      <c r="JX34" s="9"/>
      <c r="JY34" s="9"/>
      <c r="JZ34" s="9"/>
      <c r="KA34" s="9"/>
      <c r="KB34" s="9"/>
      <c r="KC34" s="9"/>
      <c r="KD34" s="9"/>
      <c r="KE34" s="9"/>
      <c r="KF34" s="9"/>
      <c r="KG34" s="9"/>
      <c r="KH34" s="9"/>
      <c r="KI34" s="9"/>
      <c r="KJ34" s="9"/>
      <c r="KK34" s="9"/>
      <c r="KL34" s="9"/>
      <c r="KM34" s="9"/>
      <c r="KN34" s="9"/>
      <c r="KO34" s="9"/>
      <c r="KP34" s="9"/>
      <c r="KQ34" s="9"/>
      <c r="KR34" s="9"/>
      <c r="KS34" s="9"/>
      <c r="KT34" s="9"/>
      <c r="KU34" s="9"/>
      <c r="KV34" s="9"/>
      <c r="KW34" s="9"/>
      <c r="KX34" s="9"/>
      <c r="KY34" s="9"/>
      <c r="KZ34" s="9"/>
      <c r="LA34" s="9"/>
      <c r="LB34" s="9"/>
      <c r="LC34" s="9"/>
      <c r="LD34" s="9"/>
      <c r="LE34" s="9"/>
      <c r="LF34" s="9"/>
      <c r="LG34" s="9"/>
      <c r="LH34" s="9"/>
      <c r="LI34" s="9"/>
      <c r="LJ34" s="9"/>
      <c r="LK34" s="9"/>
      <c r="LL34" s="9"/>
      <c r="LM34" s="9"/>
      <c r="LN34" s="9"/>
      <c r="LO34" s="9"/>
      <c r="LP34" s="9"/>
      <c r="LQ34" s="9"/>
      <c r="LR34" s="9"/>
      <c r="LS34" s="9"/>
      <c r="LT34" s="9"/>
      <c r="LU34" s="9"/>
      <c r="LV34" s="9"/>
      <c r="LW34" s="9"/>
      <c r="LX34" s="9"/>
      <c r="LY34" s="9"/>
      <c r="LZ34" s="9"/>
      <c r="MA34" s="9"/>
      <c r="MB34" s="9"/>
      <c r="MC34" s="9"/>
      <c r="MD34" s="9"/>
      <c r="ME34" s="9"/>
      <c r="MF34" s="9"/>
      <c r="MG34" s="9"/>
      <c r="MH34" s="9"/>
      <c r="MI34" s="9"/>
      <c r="MJ34" s="9"/>
      <c r="MK34" s="9"/>
      <c r="ML34" s="9"/>
      <c r="MM34" s="9"/>
      <c r="MN34" s="9"/>
      <c r="MO34" s="9"/>
      <c r="MP34" s="9"/>
      <c r="MQ34" s="9"/>
      <c r="MR34" s="9"/>
      <c r="MS34" s="9"/>
      <c r="MT34" s="9"/>
      <c r="MU34" s="9"/>
      <c r="MV34" s="9"/>
      <c r="MW34" s="9"/>
      <c r="MX34" s="9"/>
      <c r="MY34" s="9"/>
      <c r="MZ34" s="9"/>
      <c r="NA34" s="9"/>
      <c r="NB34" s="9"/>
      <c r="NC34" s="9"/>
      <c r="ND34" s="9"/>
      <c r="NE34" s="9"/>
      <c r="NF34" s="9"/>
      <c r="NG34" s="9"/>
      <c r="NH34" s="9"/>
      <c r="NI34" s="9"/>
      <c r="NJ34" s="9"/>
      <c r="NK34" s="9"/>
      <c r="NL34" s="9"/>
      <c r="NM34" s="9"/>
      <c r="NN34" s="9"/>
      <c r="NO34" s="9"/>
      <c r="NP34" s="9"/>
      <c r="NQ34" s="9"/>
      <c r="NR34" s="9"/>
      <c r="NS34" s="9"/>
      <c r="NT34" s="9"/>
      <c r="NU34" s="9"/>
      <c r="NV34" s="9"/>
      <c r="NW34" s="9"/>
      <c r="NX34" s="9"/>
      <c r="NY34" s="9"/>
      <c r="NZ34" s="9"/>
      <c r="OA34" s="9"/>
      <c r="OB34" s="9"/>
      <c r="OC34" s="9"/>
      <c r="OD34" s="9"/>
      <c r="OE34" s="9"/>
      <c r="OF34" s="9"/>
      <c r="OG34" s="9"/>
      <c r="OH34" s="9"/>
      <c r="OI34" s="9"/>
      <c r="OJ34" s="9"/>
      <c r="OK34" s="9"/>
      <c r="OL34" s="9"/>
      <c r="OM34" s="9"/>
      <c r="ON34" s="9"/>
      <c r="OO34" s="9"/>
      <c r="OP34" s="9"/>
      <c r="OQ34" s="9"/>
      <c r="OR34" s="9"/>
      <c r="OS34" s="9"/>
      <c r="OT34" s="9"/>
      <c r="OU34" s="9"/>
      <c r="OV34" s="9"/>
      <c r="OW34" s="9"/>
      <c r="OX34" s="9"/>
      <c r="OY34" s="9"/>
      <c r="OZ34" s="9"/>
      <c r="PA34" s="9"/>
      <c r="PB34" s="9"/>
      <c r="PC34" s="9"/>
      <c r="PD34" s="9"/>
      <c r="PE34" s="9"/>
      <c r="PF34" s="9"/>
      <c r="PG34" s="9"/>
      <c r="PH34" s="9"/>
      <c r="PI34" s="9"/>
      <c r="PJ34" s="9"/>
      <c r="PK34" s="9"/>
      <c r="PL34" s="9"/>
      <c r="PM34" s="9"/>
      <c r="PN34" s="9"/>
      <c r="PO34" s="9"/>
      <c r="PP34" s="9"/>
      <c r="PQ34" s="9"/>
      <c r="PR34" s="9"/>
      <c r="PS34" s="9"/>
      <c r="PT34" s="9"/>
      <c r="PU34" s="9"/>
      <c r="PV34" s="9"/>
      <c r="PW34" s="9"/>
      <c r="PX34" s="9"/>
      <c r="PY34" s="9"/>
      <c r="PZ34" s="9"/>
      <c r="QA34" s="9"/>
      <c r="QB34" s="9"/>
      <c r="QC34" s="9"/>
      <c r="QD34" s="9"/>
      <c r="QE34" s="9"/>
      <c r="QF34" s="9"/>
      <c r="QG34" s="9"/>
      <c r="QH34" s="9"/>
      <c r="QI34" s="9"/>
      <c r="QJ34" s="9"/>
      <c r="QK34" s="9"/>
      <c r="QL34" s="9"/>
      <c r="QM34" s="9"/>
      <c r="QN34" s="9"/>
      <c r="QO34" s="9"/>
      <c r="QP34" s="9"/>
      <c r="QQ34" s="9"/>
      <c r="QR34" s="9"/>
      <c r="QS34" s="9"/>
      <c r="QT34" s="9"/>
      <c r="QU34" s="9"/>
      <c r="QV34" s="9"/>
      <c r="QW34" s="9"/>
      <c r="QX34" s="9"/>
      <c r="QY34" s="9"/>
      <c r="QZ34" s="9"/>
      <c r="RA34" s="9"/>
      <c r="RB34" s="9"/>
      <c r="RC34" s="9"/>
      <c r="RD34" s="9"/>
      <c r="RE34" s="9"/>
      <c r="RF34" s="9"/>
      <c r="RG34" s="9"/>
      <c r="RH34" s="9"/>
      <c r="RI34" s="9"/>
      <c r="RJ34" s="9"/>
      <c r="RK34" s="9"/>
      <c r="RL34" s="9"/>
      <c r="RM34" s="9"/>
      <c r="RN34" s="9"/>
      <c r="RO34" s="9"/>
      <c r="RP34" s="9"/>
      <c r="RQ34" s="9"/>
      <c r="RR34" s="9"/>
      <c r="RS34" s="9"/>
      <c r="RT34" s="9"/>
      <c r="RU34" s="9"/>
      <c r="RV34" s="9"/>
      <c r="RW34" s="9"/>
      <c r="RX34" s="9"/>
      <c r="RY34" s="9"/>
      <c r="RZ34" s="9"/>
      <c r="SA34" s="9"/>
      <c r="SB34" s="9"/>
      <c r="SC34" s="9"/>
      <c r="SD34" s="9"/>
      <c r="SE34" s="9"/>
      <c r="SF34" s="9"/>
      <c r="SG34" s="9"/>
      <c r="SH34" s="9"/>
      <c r="SI34" s="9"/>
      <c r="SJ34" s="9"/>
      <c r="SK34" s="9"/>
      <c r="SL34" s="9"/>
      <c r="SM34" s="9"/>
      <c r="SN34" s="9"/>
      <c r="SO34" s="9"/>
      <c r="SP34" s="9"/>
      <c r="SQ34" s="9"/>
      <c r="SR34" s="9"/>
      <c r="SS34" s="9"/>
      <c r="ST34" s="9"/>
      <c r="SU34" s="9"/>
      <c r="SV34" s="9"/>
      <c r="SW34" s="9"/>
      <c r="SX34" s="9"/>
      <c r="SY34" s="9"/>
      <c r="SZ34" s="9"/>
      <c r="TA34" s="9"/>
      <c r="TB34" s="9"/>
      <c r="TC34" s="9"/>
      <c r="TD34" s="9"/>
      <c r="TE34" s="9"/>
      <c r="TF34" s="9"/>
      <c r="TG34" s="9"/>
      <c r="TH34" s="9"/>
      <c r="TI34" s="9"/>
      <c r="TJ34" s="9"/>
      <c r="TK34" s="9"/>
      <c r="TL34" s="9"/>
      <c r="TM34" s="9"/>
      <c r="TN34" s="9"/>
      <c r="TO34" s="9"/>
      <c r="TP34" s="9"/>
      <c r="TQ34" s="9"/>
      <c r="TR34" s="9"/>
      <c r="TS34" s="9"/>
      <c r="TT34" s="9"/>
      <c r="TU34" s="9"/>
      <c r="TV34" s="9"/>
      <c r="TW34" s="9"/>
      <c r="TX34" s="9"/>
      <c r="TY34" s="9"/>
      <c r="TZ34" s="9"/>
      <c r="UA34" s="9"/>
      <c r="UB34" s="9"/>
      <c r="UC34" s="9"/>
      <c r="UD34" s="9"/>
      <c r="UE34" s="9"/>
      <c r="UF34" s="9"/>
      <c r="UG34" s="9"/>
      <c r="UH34" s="9"/>
      <c r="UI34" s="9"/>
      <c r="UJ34" s="9"/>
      <c r="UK34" s="9"/>
      <c r="UL34" s="9"/>
      <c r="UM34" s="9"/>
      <c r="UN34" s="9"/>
      <c r="UO34" s="9"/>
      <c r="UP34" s="9"/>
      <c r="UQ34" s="9"/>
      <c r="UR34" s="9"/>
      <c r="US34" s="9"/>
      <c r="UT34" s="9"/>
      <c r="UU34" s="9"/>
      <c r="UV34" s="9"/>
      <c r="UW34" s="9"/>
      <c r="UX34" s="9"/>
      <c r="UY34" s="9"/>
      <c r="UZ34" s="9"/>
      <c r="VA34" s="9"/>
      <c r="VB34" s="9"/>
      <c r="VC34" s="9"/>
      <c r="VD34" s="9"/>
      <c r="VE34" s="9"/>
      <c r="VF34" s="9"/>
      <c r="VG34" s="9"/>
      <c r="VH34" s="9"/>
      <c r="VI34" s="9"/>
      <c r="VJ34" s="9"/>
      <c r="VK34" s="9"/>
      <c r="VL34" s="9"/>
      <c r="VM34" s="9"/>
      <c r="VN34" s="9"/>
      <c r="VO34" s="9"/>
      <c r="VP34" s="9"/>
      <c r="VQ34" s="9"/>
      <c r="VR34" s="9"/>
      <c r="VS34" s="9"/>
      <c r="VT34" s="9"/>
      <c r="VU34" s="9"/>
      <c r="VV34" s="9"/>
      <c r="VW34" s="9"/>
      <c r="VX34" s="9"/>
      <c r="VY34" s="9"/>
      <c r="VZ34" s="9"/>
      <c r="WA34" s="9"/>
      <c r="WB34" s="9"/>
      <c r="WC34" s="9"/>
      <c r="WD34" s="9"/>
      <c r="WE34" s="9"/>
      <c r="WF34" s="9"/>
      <c r="WG34" s="9"/>
      <c r="WH34" s="9"/>
      <c r="WI34" s="9"/>
      <c r="WJ34" s="9"/>
      <c r="WK34" s="9"/>
      <c r="WL34" s="9"/>
      <c r="WM34" s="9"/>
      <c r="WN34" s="9"/>
      <c r="WO34" s="9"/>
      <c r="WP34" s="9"/>
      <c r="WQ34" s="9"/>
      <c r="WR34" s="9"/>
      <c r="WS34" s="9"/>
      <c r="WT34" s="9"/>
      <c r="WU34" s="9"/>
      <c r="WV34" s="9"/>
      <c r="WW34" s="9"/>
      <c r="WX34" s="9"/>
      <c r="WY34" s="9"/>
      <c r="WZ34" s="9"/>
      <c r="XA34" s="9"/>
      <c r="XB34" s="9"/>
      <c r="XC34" s="9"/>
      <c r="XD34" s="9"/>
      <c r="XE34" s="9"/>
      <c r="XF34" s="9"/>
      <c r="XG34" s="9"/>
      <c r="XH34" s="9"/>
      <c r="XI34" s="9"/>
      <c r="XJ34" s="9"/>
      <c r="XK34" s="9"/>
      <c r="XL34" s="9"/>
      <c r="XM34" s="9"/>
      <c r="XN34" s="9"/>
      <c r="XO34" s="9"/>
      <c r="XP34" s="9"/>
      <c r="XQ34" s="9"/>
      <c r="XR34" s="9"/>
      <c r="XS34" s="9"/>
      <c r="XT34" s="9"/>
      <c r="XU34" s="9"/>
      <c r="XV34" s="9"/>
      <c r="XW34" s="9"/>
      <c r="XX34" s="9"/>
      <c r="XY34" s="9"/>
      <c r="XZ34" s="9"/>
      <c r="YA34" s="9"/>
      <c r="YB34" s="9"/>
      <c r="YC34" s="9"/>
      <c r="YD34" s="9"/>
      <c r="YE34" s="9"/>
      <c r="YF34" s="9"/>
      <c r="YG34" s="9"/>
      <c r="YH34" s="9"/>
      <c r="YI34" s="9"/>
      <c r="YJ34" s="9"/>
      <c r="YK34" s="9"/>
      <c r="YL34" s="9"/>
      <c r="YM34" s="9"/>
      <c r="YN34" s="9"/>
      <c r="YO34" s="9"/>
      <c r="YP34" s="9"/>
      <c r="YQ34" s="9"/>
      <c r="YR34" s="9"/>
      <c r="YS34" s="9"/>
      <c r="YT34" s="9"/>
      <c r="YU34" s="9"/>
      <c r="YV34" s="9"/>
      <c r="YW34" s="9"/>
      <c r="YX34" s="9"/>
      <c r="YY34" s="9"/>
      <c r="YZ34" s="9"/>
      <c r="ZA34" s="9"/>
      <c r="ZB34" s="9"/>
      <c r="ZC34" s="9"/>
      <c r="ZD34" s="9"/>
      <c r="ZE34" s="9"/>
      <c r="ZF34" s="9"/>
      <c r="ZG34" s="9"/>
      <c r="ZH34" s="9"/>
      <c r="ZI34" s="9"/>
      <c r="ZJ34" s="9"/>
      <c r="ZK34" s="9"/>
      <c r="ZL34" s="9"/>
      <c r="ZM34" s="9"/>
      <c r="ZN34" s="9"/>
      <c r="ZO34" s="9"/>
      <c r="ZP34" s="9"/>
      <c r="ZQ34" s="9"/>
      <c r="ZR34" s="9"/>
      <c r="ZS34" s="9"/>
      <c r="ZT34" s="9"/>
      <c r="ZU34" s="9"/>
      <c r="ZV34" s="9"/>
      <c r="ZW34" s="9"/>
      <c r="ZX34" s="9"/>
      <c r="ZY34" s="9"/>
      <c r="ZZ34" s="9"/>
      <c r="AAA34" s="9"/>
      <c r="AAB34" s="9"/>
      <c r="AAC34" s="9"/>
      <c r="AAD34" s="9"/>
      <c r="AAE34" s="9"/>
      <c r="AAF34" s="9"/>
      <c r="AAG34" s="9"/>
      <c r="AAH34" s="9"/>
      <c r="AAI34" s="9"/>
      <c r="AAJ34" s="9"/>
      <c r="AAK34" s="9"/>
      <c r="AAL34" s="9"/>
      <c r="AAM34" s="9"/>
      <c r="AAN34" s="9"/>
      <c r="AAO34" s="9"/>
      <c r="AAP34" s="9"/>
      <c r="AAQ34" s="9"/>
      <c r="AAR34" s="9"/>
      <c r="AAS34" s="9"/>
      <c r="AAT34" s="9"/>
      <c r="AAU34" s="9"/>
      <c r="AAV34" s="9"/>
      <c r="AAW34" s="9"/>
      <c r="AAX34" s="9"/>
      <c r="AAY34" s="9"/>
      <c r="AAZ34" s="9"/>
      <c r="ABA34" s="9"/>
      <c r="ABB34" s="9"/>
      <c r="ABC34" s="9"/>
      <c r="ABD34" s="9"/>
      <c r="ABE34" s="9"/>
      <c r="ABF34" s="9"/>
      <c r="ABG34" s="9"/>
      <c r="ABH34" s="9"/>
      <c r="ABI34" s="9"/>
      <c r="ABJ34" s="9"/>
      <c r="ABK34" s="9"/>
      <c r="ABL34" s="9"/>
      <c r="ABM34" s="9"/>
      <c r="ABN34" s="9"/>
      <c r="ABO34" s="9"/>
      <c r="ABP34" s="9"/>
      <c r="ABQ34" s="9"/>
      <c r="ABR34" s="9"/>
      <c r="ABS34" s="9"/>
      <c r="ABT34" s="9"/>
      <c r="ABU34" s="9"/>
      <c r="ABV34" s="9"/>
      <c r="ABW34" s="9"/>
      <c r="ABX34" s="9"/>
      <c r="ABY34" s="9"/>
      <c r="ABZ34" s="9"/>
      <c r="ACA34" s="9"/>
      <c r="ACB34" s="9"/>
      <c r="ACC34" s="9"/>
      <c r="ACD34" s="9"/>
      <c r="ACE34" s="9"/>
      <c r="ACF34" s="9"/>
      <c r="ACG34" s="9"/>
      <c r="ACH34" s="9"/>
      <c r="ACI34" s="9"/>
      <c r="ACJ34" s="9"/>
      <c r="ACK34" s="9"/>
      <c r="ACL34" s="9"/>
      <c r="ACM34" s="9"/>
      <c r="ACN34" s="9"/>
      <c r="ACO34" s="9"/>
      <c r="ACP34" s="9"/>
      <c r="ACQ34" s="9"/>
      <c r="ACR34" s="9"/>
      <c r="ACS34" s="9"/>
      <c r="ACT34" s="9"/>
      <c r="ACU34" s="9"/>
      <c r="ACV34" s="9"/>
      <c r="ACW34" s="9"/>
      <c r="ACX34" s="9"/>
      <c r="ACY34" s="9"/>
      <c r="ACZ34" s="9"/>
      <c r="ADA34" s="9"/>
      <c r="ADB34" s="9"/>
      <c r="ADC34" s="9"/>
      <c r="ADD34" s="9"/>
      <c r="ADE34" s="9"/>
      <c r="ADF34" s="9"/>
      <c r="ADG34" s="9"/>
      <c r="ADH34" s="9"/>
      <c r="ADI34" s="9"/>
      <c r="ADJ34" s="9"/>
      <c r="ADK34" s="9"/>
      <c r="ADL34" s="9"/>
      <c r="ADM34" s="9"/>
      <c r="ADN34" s="9"/>
      <c r="ADO34" s="9"/>
      <c r="ADP34" s="9"/>
      <c r="ADQ34" s="9"/>
      <c r="ADR34" s="9"/>
      <c r="ADS34" s="9"/>
      <c r="ADT34" s="9"/>
      <c r="ADU34" s="9"/>
      <c r="ADV34" s="9"/>
      <c r="ADW34" s="9"/>
      <c r="ADX34" s="9"/>
      <c r="ADY34" s="9"/>
      <c r="ADZ34" s="9"/>
      <c r="AEA34" s="9"/>
      <c r="AEB34" s="9"/>
      <c r="AEC34" s="9"/>
      <c r="AED34" s="9"/>
      <c r="AEE34" s="9"/>
      <c r="AEF34" s="9"/>
      <c r="AEG34" s="9"/>
      <c r="AEH34" s="9"/>
      <c r="AEI34" s="9"/>
      <c r="AEJ34" s="9"/>
      <c r="AEK34" s="9"/>
      <c r="AEL34" s="9"/>
      <c r="AEM34" s="9"/>
      <c r="AEN34" s="9"/>
      <c r="AEO34" s="9"/>
      <c r="AEP34" s="9"/>
      <c r="AEQ34" s="9"/>
      <c r="AER34" s="9"/>
      <c r="AES34" s="9"/>
      <c r="AET34" s="9"/>
      <c r="AEU34" s="9"/>
      <c r="AEV34" s="9"/>
      <c r="AEW34" s="9"/>
      <c r="AEX34" s="9"/>
      <c r="AEY34" s="9"/>
      <c r="AEZ34" s="9"/>
      <c r="AFA34" s="9"/>
      <c r="AFB34" s="9"/>
      <c r="AFC34" s="9"/>
      <c r="AFD34" s="9"/>
      <c r="AFE34" s="9"/>
      <c r="AFF34" s="9"/>
      <c r="AFG34" s="9"/>
      <c r="AFH34" s="9"/>
      <c r="AFI34" s="9"/>
      <c r="AFJ34" s="9"/>
      <c r="AFK34" s="9"/>
      <c r="AFL34" s="9"/>
      <c r="AFM34" s="9"/>
      <c r="AFN34" s="9"/>
      <c r="AFO34" s="9"/>
      <c r="AFP34" s="9"/>
      <c r="AFQ34" s="9"/>
      <c r="AFR34" s="9"/>
      <c r="AFS34" s="9"/>
      <c r="AFT34" s="9"/>
      <c r="AFU34" s="9"/>
      <c r="AFV34" s="9"/>
      <c r="AFW34" s="9"/>
      <c r="AFX34" s="9"/>
      <c r="AFY34" s="9"/>
      <c r="AFZ34" s="9"/>
      <c r="AGA34" s="9"/>
      <c r="AGB34" s="9"/>
      <c r="AGC34" s="9"/>
      <c r="AGD34" s="9"/>
      <c r="AGE34" s="9"/>
      <c r="AGF34" s="9"/>
      <c r="AGG34" s="9"/>
      <c r="AGH34" s="9"/>
      <c r="AGI34" s="9"/>
      <c r="AGJ34" s="9"/>
      <c r="AGK34" s="9"/>
      <c r="AGL34" s="9"/>
      <c r="AGM34" s="9"/>
      <c r="AGN34" s="9"/>
      <c r="AGO34" s="9"/>
      <c r="AGP34" s="9"/>
      <c r="AGQ34" s="9"/>
      <c r="AGR34" s="9"/>
      <c r="AGS34" s="9"/>
      <c r="AGT34" s="9"/>
      <c r="AGU34" s="9"/>
      <c r="AGV34" s="9"/>
      <c r="AGW34" s="9"/>
      <c r="AGX34" s="9"/>
      <c r="AGY34" s="9"/>
      <c r="AGZ34" s="9"/>
      <c r="AHA34" s="9"/>
      <c r="AHB34" s="9"/>
      <c r="AHC34" s="9"/>
      <c r="AHD34" s="9"/>
      <c r="AHE34" s="9"/>
      <c r="AHF34" s="9"/>
      <c r="AHG34" s="9"/>
      <c r="AHH34" s="9"/>
      <c r="AHI34" s="9"/>
      <c r="AHJ34" s="9"/>
      <c r="AHK34" s="9"/>
      <c r="AHL34" s="9"/>
      <c r="AHM34" s="9"/>
      <c r="AHN34" s="9"/>
      <c r="AHO34" s="9"/>
      <c r="AHP34" s="9"/>
      <c r="AHQ34" s="9"/>
      <c r="AHR34" s="9"/>
      <c r="AHS34" s="9"/>
      <c r="AHT34" s="9"/>
      <c r="AHU34" s="9"/>
      <c r="AHV34" s="9"/>
      <c r="AHW34" s="9"/>
      <c r="AHX34" s="9"/>
      <c r="AHY34" s="9"/>
      <c r="AHZ34" s="9"/>
      <c r="AIA34" s="9"/>
      <c r="AIB34" s="9"/>
      <c r="AIC34" s="9"/>
      <c r="AID34" s="9"/>
      <c r="AIE34" s="9"/>
      <c r="AIF34" s="9"/>
      <c r="AIG34" s="9"/>
      <c r="AIH34" s="9"/>
      <c r="AII34" s="9"/>
      <c r="AIJ34" s="9"/>
      <c r="AIK34" s="9"/>
      <c r="AIL34" s="9"/>
      <c r="AIM34" s="9"/>
      <c r="AIN34" s="9"/>
      <c r="AIO34" s="9"/>
      <c r="AIP34" s="9"/>
      <c r="AIQ34" s="9"/>
      <c r="AIR34" s="9"/>
      <c r="AIS34" s="9"/>
      <c r="AIT34" s="9"/>
      <c r="AIU34" s="9"/>
      <c r="AIV34" s="9"/>
      <c r="AIW34" s="9"/>
      <c r="AIX34" s="9"/>
      <c r="AIY34" s="9"/>
      <c r="AIZ34" s="9"/>
      <c r="AJA34" s="9"/>
      <c r="AJB34" s="9"/>
      <c r="AJC34" s="9"/>
      <c r="AJD34" s="9"/>
      <c r="AJE34" s="9"/>
      <c r="AJF34" s="9"/>
      <c r="AJG34" s="9"/>
      <c r="AJH34" s="9"/>
      <c r="AJI34" s="9"/>
      <c r="AJJ34" s="9"/>
      <c r="AJK34" s="9"/>
      <c r="AJL34" s="9"/>
      <c r="AJM34" s="9"/>
      <c r="AJN34" s="9"/>
      <c r="AJO34" s="9"/>
      <c r="AJP34" s="9"/>
      <c r="AJQ34" s="9"/>
      <c r="AJR34" s="9"/>
      <c r="AJS34" s="9"/>
      <c r="AJT34" s="9"/>
      <c r="AJU34" s="9"/>
      <c r="AJV34" s="9"/>
      <c r="AJW34" s="9"/>
      <c r="AJX34" s="9"/>
      <c r="AJY34" s="9"/>
      <c r="AJZ34" s="9"/>
      <c r="AKA34" s="9"/>
      <c r="AKB34" s="9"/>
      <c r="AKC34" s="9"/>
      <c r="AKD34" s="9"/>
      <c r="AKE34" s="9"/>
      <c r="AKF34" s="9"/>
      <c r="AKG34" s="9"/>
      <c r="AKH34" s="9"/>
      <c r="AKI34" s="9"/>
      <c r="AKJ34" s="9"/>
      <c r="AKK34" s="9"/>
      <c r="AKL34" s="9"/>
      <c r="AKM34" s="9"/>
      <c r="AKN34" s="9"/>
      <c r="AKO34" s="9"/>
      <c r="AKP34" s="9"/>
      <c r="AKQ34" s="9"/>
      <c r="AKR34" s="9"/>
      <c r="AKS34" s="9"/>
      <c r="AKT34" s="9"/>
      <c r="AKU34" s="9"/>
      <c r="AKV34" s="9"/>
      <c r="AKW34" s="9"/>
      <c r="AKX34" s="9"/>
    </row>
    <row r="35" spans="1:986" ht="15.75" customHeight="1" x14ac:dyDescent="0.25">
      <c r="A35" s="94"/>
      <c r="B35" s="97" t="s">
        <v>35</v>
      </c>
      <c r="C35" s="88"/>
      <c r="D35" s="16" t="s">
        <v>74</v>
      </c>
      <c r="E35" s="3">
        <v>0</v>
      </c>
      <c r="F35" s="3">
        <v>0</v>
      </c>
      <c r="G35" s="3">
        <v>0</v>
      </c>
      <c r="H35" s="61">
        <v>0</v>
      </c>
      <c r="I35" s="61">
        <v>0</v>
      </c>
      <c r="J35" s="61">
        <v>0</v>
      </c>
      <c r="K35" s="61">
        <v>0</v>
      </c>
      <c r="L35" s="3">
        <v>0</v>
      </c>
      <c r="M35" s="3">
        <v>0</v>
      </c>
      <c r="N35" s="3">
        <v>0</v>
      </c>
      <c r="O35" s="3">
        <v>0</v>
      </c>
      <c r="P35" s="3">
        <v>0</v>
      </c>
      <c r="Q35" s="3">
        <v>0</v>
      </c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  <c r="CV35" s="9"/>
      <c r="CW35" s="9"/>
      <c r="CX35" s="9"/>
      <c r="CY35" s="9"/>
      <c r="CZ35" s="9"/>
      <c r="DA35" s="9"/>
      <c r="DB35" s="9"/>
      <c r="DC35" s="9"/>
      <c r="DD35" s="9"/>
      <c r="DE35" s="9"/>
      <c r="DF35" s="9"/>
      <c r="DG35" s="9"/>
      <c r="DH35" s="9"/>
      <c r="DI35" s="9"/>
      <c r="DJ35" s="9"/>
      <c r="DK35" s="9"/>
      <c r="DL35" s="9"/>
      <c r="DM35" s="9"/>
      <c r="DN35" s="9"/>
      <c r="DO35" s="9"/>
      <c r="DP35" s="9"/>
      <c r="DQ35" s="9"/>
      <c r="DR35" s="9"/>
      <c r="DS35" s="9"/>
      <c r="DT35" s="9"/>
      <c r="DU35" s="9"/>
      <c r="DV35" s="9"/>
      <c r="DW35" s="9"/>
      <c r="DX35" s="9"/>
      <c r="DY35" s="9"/>
      <c r="DZ35" s="9"/>
      <c r="EA35" s="9"/>
      <c r="EB35" s="9"/>
      <c r="EC35" s="9"/>
      <c r="ED35" s="9"/>
      <c r="EE35" s="9"/>
      <c r="EF35" s="9"/>
      <c r="EG35" s="9"/>
      <c r="EH35" s="9"/>
      <c r="EI35" s="9"/>
      <c r="EJ35" s="9"/>
      <c r="EK35" s="9"/>
      <c r="EL35" s="9"/>
      <c r="EM35" s="9"/>
      <c r="EN35" s="9"/>
      <c r="EO35" s="9"/>
      <c r="EP35" s="9"/>
      <c r="EQ35" s="9"/>
      <c r="ER35" s="9"/>
      <c r="ES35" s="9"/>
      <c r="ET35" s="9"/>
      <c r="EU35" s="9"/>
      <c r="EV35" s="9"/>
      <c r="EW35" s="9"/>
      <c r="EX35" s="9"/>
      <c r="EY35" s="9"/>
      <c r="EZ35" s="9"/>
      <c r="FA35" s="9"/>
      <c r="FB35" s="9"/>
      <c r="FC35" s="9"/>
      <c r="FD35" s="9"/>
      <c r="FE35" s="9"/>
      <c r="FF35" s="9"/>
      <c r="FG35" s="9"/>
      <c r="FH35" s="9"/>
      <c r="FI35" s="9"/>
      <c r="FJ35" s="9"/>
      <c r="FK35" s="9"/>
      <c r="FL35" s="9"/>
      <c r="FM35" s="9"/>
      <c r="FN35" s="9"/>
      <c r="FO35" s="9"/>
      <c r="FP35" s="9"/>
      <c r="FQ35" s="9"/>
      <c r="FR35" s="9"/>
      <c r="FS35" s="9"/>
      <c r="FT35" s="9"/>
      <c r="FU35" s="9"/>
      <c r="FV35" s="9"/>
      <c r="FW35" s="9"/>
      <c r="FX35" s="9"/>
      <c r="FY35" s="9"/>
      <c r="FZ35" s="9"/>
      <c r="GA35" s="9"/>
      <c r="GB35" s="9"/>
      <c r="GC35" s="9"/>
      <c r="GD35" s="9"/>
      <c r="GE35" s="9"/>
      <c r="GF35" s="9"/>
      <c r="GG35" s="9"/>
      <c r="GH35" s="9"/>
      <c r="GI35" s="9"/>
      <c r="GJ35" s="9"/>
      <c r="GK35" s="9"/>
      <c r="GL35" s="9"/>
      <c r="GM35" s="9"/>
      <c r="GN35" s="9"/>
      <c r="GO35" s="9"/>
      <c r="GP35" s="9"/>
      <c r="GQ35" s="9"/>
      <c r="GR35" s="9"/>
      <c r="GS35" s="9"/>
      <c r="GT35" s="9"/>
      <c r="GU35" s="9"/>
      <c r="GV35" s="9"/>
      <c r="GW35" s="9"/>
      <c r="GX35" s="9"/>
      <c r="GY35" s="9"/>
      <c r="GZ35" s="9"/>
      <c r="HA35" s="9"/>
      <c r="HB35" s="9"/>
      <c r="HC35" s="9"/>
      <c r="HD35" s="9"/>
      <c r="HE35" s="9"/>
      <c r="HF35" s="9"/>
      <c r="HG35" s="9"/>
      <c r="HH35" s="9"/>
      <c r="HI35" s="9"/>
      <c r="HJ35" s="9"/>
      <c r="HK35" s="9"/>
      <c r="HL35" s="9"/>
      <c r="HM35" s="9"/>
      <c r="HN35" s="9"/>
      <c r="HO35" s="9"/>
      <c r="HP35" s="9"/>
      <c r="HQ35" s="9"/>
      <c r="HR35" s="9"/>
      <c r="HS35" s="9"/>
      <c r="HT35" s="9"/>
      <c r="HU35" s="9"/>
      <c r="HV35" s="9"/>
      <c r="HW35" s="9"/>
      <c r="HX35" s="9"/>
      <c r="HY35" s="9"/>
      <c r="HZ35" s="9"/>
      <c r="IA35" s="9"/>
      <c r="IB35" s="9"/>
      <c r="IC35" s="9"/>
      <c r="ID35" s="9"/>
      <c r="IE35" s="9"/>
      <c r="IF35" s="9"/>
      <c r="IG35" s="9"/>
      <c r="IH35" s="9"/>
      <c r="II35" s="9"/>
      <c r="IJ35" s="9"/>
      <c r="IK35" s="9"/>
      <c r="IL35" s="9"/>
      <c r="IM35" s="9"/>
      <c r="IN35" s="9"/>
      <c r="IO35" s="9"/>
      <c r="IP35" s="9"/>
      <c r="IQ35" s="9"/>
      <c r="IR35" s="9"/>
      <c r="IS35" s="9"/>
      <c r="IT35" s="9"/>
      <c r="IU35" s="9"/>
      <c r="IV35" s="9"/>
      <c r="IW35" s="9"/>
      <c r="IX35" s="9"/>
      <c r="IY35" s="9"/>
      <c r="IZ35" s="9"/>
      <c r="JA35" s="9"/>
      <c r="JB35" s="9"/>
      <c r="JC35" s="9"/>
      <c r="JD35" s="9"/>
      <c r="JE35" s="9"/>
      <c r="JF35" s="9"/>
      <c r="JG35" s="9"/>
      <c r="JH35" s="9"/>
      <c r="JI35" s="9"/>
      <c r="JJ35" s="9"/>
      <c r="JK35" s="9"/>
      <c r="JL35" s="9"/>
      <c r="JM35" s="9"/>
      <c r="JN35" s="9"/>
      <c r="JO35" s="9"/>
      <c r="JP35" s="9"/>
      <c r="JQ35" s="9"/>
      <c r="JR35" s="9"/>
      <c r="JS35" s="9"/>
      <c r="JT35" s="9"/>
      <c r="JU35" s="9"/>
      <c r="JV35" s="9"/>
      <c r="JW35" s="9"/>
      <c r="JX35" s="9"/>
      <c r="JY35" s="9"/>
      <c r="JZ35" s="9"/>
      <c r="KA35" s="9"/>
      <c r="KB35" s="9"/>
      <c r="KC35" s="9"/>
      <c r="KD35" s="9"/>
      <c r="KE35" s="9"/>
      <c r="KF35" s="9"/>
      <c r="KG35" s="9"/>
      <c r="KH35" s="9"/>
      <c r="KI35" s="9"/>
      <c r="KJ35" s="9"/>
      <c r="KK35" s="9"/>
      <c r="KL35" s="9"/>
      <c r="KM35" s="9"/>
      <c r="KN35" s="9"/>
      <c r="KO35" s="9"/>
      <c r="KP35" s="9"/>
      <c r="KQ35" s="9"/>
      <c r="KR35" s="9"/>
      <c r="KS35" s="9"/>
      <c r="KT35" s="9"/>
      <c r="KU35" s="9"/>
      <c r="KV35" s="9"/>
      <c r="KW35" s="9"/>
      <c r="KX35" s="9"/>
      <c r="KY35" s="9"/>
      <c r="KZ35" s="9"/>
      <c r="LA35" s="9"/>
      <c r="LB35" s="9"/>
      <c r="LC35" s="9"/>
      <c r="LD35" s="9"/>
      <c r="LE35" s="9"/>
      <c r="LF35" s="9"/>
      <c r="LG35" s="9"/>
      <c r="LH35" s="9"/>
      <c r="LI35" s="9"/>
      <c r="LJ35" s="9"/>
      <c r="LK35" s="9"/>
      <c r="LL35" s="9"/>
      <c r="LM35" s="9"/>
      <c r="LN35" s="9"/>
      <c r="LO35" s="9"/>
      <c r="LP35" s="9"/>
      <c r="LQ35" s="9"/>
      <c r="LR35" s="9"/>
      <c r="LS35" s="9"/>
      <c r="LT35" s="9"/>
      <c r="LU35" s="9"/>
      <c r="LV35" s="9"/>
      <c r="LW35" s="9"/>
      <c r="LX35" s="9"/>
      <c r="LY35" s="9"/>
      <c r="LZ35" s="9"/>
      <c r="MA35" s="9"/>
      <c r="MB35" s="9"/>
      <c r="MC35" s="9"/>
      <c r="MD35" s="9"/>
      <c r="ME35" s="9"/>
      <c r="MF35" s="9"/>
      <c r="MG35" s="9"/>
      <c r="MH35" s="9"/>
      <c r="MI35" s="9"/>
      <c r="MJ35" s="9"/>
      <c r="MK35" s="9"/>
      <c r="ML35" s="9"/>
      <c r="MM35" s="9"/>
      <c r="MN35" s="9"/>
      <c r="MO35" s="9"/>
      <c r="MP35" s="9"/>
      <c r="MQ35" s="9"/>
      <c r="MR35" s="9"/>
      <c r="MS35" s="9"/>
      <c r="MT35" s="9"/>
      <c r="MU35" s="9"/>
      <c r="MV35" s="9"/>
      <c r="MW35" s="9"/>
      <c r="MX35" s="9"/>
      <c r="MY35" s="9"/>
      <c r="MZ35" s="9"/>
      <c r="NA35" s="9"/>
      <c r="NB35" s="9"/>
      <c r="NC35" s="9"/>
      <c r="ND35" s="9"/>
      <c r="NE35" s="9"/>
      <c r="NF35" s="9"/>
      <c r="NG35" s="9"/>
      <c r="NH35" s="9"/>
      <c r="NI35" s="9"/>
      <c r="NJ35" s="9"/>
      <c r="NK35" s="9"/>
      <c r="NL35" s="9"/>
      <c r="NM35" s="9"/>
      <c r="NN35" s="9"/>
      <c r="NO35" s="9"/>
      <c r="NP35" s="9"/>
      <c r="NQ35" s="9"/>
      <c r="NR35" s="9"/>
      <c r="NS35" s="9"/>
      <c r="NT35" s="9"/>
      <c r="NU35" s="9"/>
      <c r="NV35" s="9"/>
      <c r="NW35" s="9"/>
      <c r="NX35" s="9"/>
      <c r="NY35" s="9"/>
      <c r="NZ35" s="9"/>
      <c r="OA35" s="9"/>
      <c r="OB35" s="9"/>
      <c r="OC35" s="9"/>
      <c r="OD35" s="9"/>
      <c r="OE35" s="9"/>
      <c r="OF35" s="9"/>
      <c r="OG35" s="9"/>
      <c r="OH35" s="9"/>
      <c r="OI35" s="9"/>
      <c r="OJ35" s="9"/>
      <c r="OK35" s="9"/>
      <c r="OL35" s="9"/>
      <c r="OM35" s="9"/>
      <c r="ON35" s="9"/>
      <c r="OO35" s="9"/>
      <c r="OP35" s="9"/>
      <c r="OQ35" s="9"/>
      <c r="OR35" s="9"/>
      <c r="OS35" s="9"/>
      <c r="OT35" s="9"/>
      <c r="OU35" s="9"/>
      <c r="OV35" s="9"/>
      <c r="OW35" s="9"/>
      <c r="OX35" s="9"/>
      <c r="OY35" s="9"/>
      <c r="OZ35" s="9"/>
      <c r="PA35" s="9"/>
      <c r="PB35" s="9"/>
      <c r="PC35" s="9"/>
      <c r="PD35" s="9"/>
      <c r="PE35" s="9"/>
      <c r="PF35" s="9"/>
      <c r="PG35" s="9"/>
      <c r="PH35" s="9"/>
      <c r="PI35" s="9"/>
      <c r="PJ35" s="9"/>
      <c r="PK35" s="9"/>
      <c r="PL35" s="9"/>
      <c r="PM35" s="9"/>
      <c r="PN35" s="9"/>
      <c r="PO35" s="9"/>
      <c r="PP35" s="9"/>
      <c r="PQ35" s="9"/>
      <c r="PR35" s="9"/>
      <c r="PS35" s="9"/>
      <c r="PT35" s="9"/>
      <c r="PU35" s="9"/>
      <c r="PV35" s="9"/>
      <c r="PW35" s="9"/>
      <c r="PX35" s="9"/>
      <c r="PY35" s="9"/>
      <c r="PZ35" s="9"/>
      <c r="QA35" s="9"/>
      <c r="QB35" s="9"/>
      <c r="QC35" s="9"/>
      <c r="QD35" s="9"/>
      <c r="QE35" s="9"/>
      <c r="QF35" s="9"/>
      <c r="QG35" s="9"/>
      <c r="QH35" s="9"/>
      <c r="QI35" s="9"/>
      <c r="QJ35" s="9"/>
      <c r="QK35" s="9"/>
      <c r="QL35" s="9"/>
      <c r="QM35" s="9"/>
      <c r="QN35" s="9"/>
      <c r="QO35" s="9"/>
      <c r="QP35" s="9"/>
      <c r="QQ35" s="9"/>
      <c r="QR35" s="9"/>
      <c r="QS35" s="9"/>
      <c r="QT35" s="9"/>
      <c r="QU35" s="9"/>
      <c r="QV35" s="9"/>
      <c r="QW35" s="9"/>
      <c r="QX35" s="9"/>
      <c r="QY35" s="9"/>
      <c r="QZ35" s="9"/>
      <c r="RA35" s="9"/>
      <c r="RB35" s="9"/>
      <c r="RC35" s="9"/>
      <c r="RD35" s="9"/>
      <c r="RE35" s="9"/>
      <c r="RF35" s="9"/>
      <c r="RG35" s="9"/>
      <c r="RH35" s="9"/>
      <c r="RI35" s="9"/>
      <c r="RJ35" s="9"/>
      <c r="RK35" s="9"/>
      <c r="RL35" s="9"/>
      <c r="RM35" s="9"/>
      <c r="RN35" s="9"/>
      <c r="RO35" s="9"/>
      <c r="RP35" s="9"/>
      <c r="RQ35" s="9"/>
      <c r="RR35" s="9"/>
      <c r="RS35" s="9"/>
      <c r="RT35" s="9"/>
      <c r="RU35" s="9"/>
      <c r="RV35" s="9"/>
      <c r="RW35" s="9"/>
      <c r="RX35" s="9"/>
      <c r="RY35" s="9"/>
      <c r="RZ35" s="9"/>
      <c r="SA35" s="9"/>
      <c r="SB35" s="9"/>
      <c r="SC35" s="9"/>
      <c r="SD35" s="9"/>
      <c r="SE35" s="9"/>
      <c r="SF35" s="9"/>
      <c r="SG35" s="9"/>
      <c r="SH35" s="9"/>
      <c r="SI35" s="9"/>
      <c r="SJ35" s="9"/>
      <c r="SK35" s="9"/>
      <c r="SL35" s="9"/>
      <c r="SM35" s="9"/>
      <c r="SN35" s="9"/>
      <c r="SO35" s="9"/>
      <c r="SP35" s="9"/>
      <c r="SQ35" s="9"/>
      <c r="SR35" s="9"/>
      <c r="SS35" s="9"/>
      <c r="ST35" s="9"/>
      <c r="SU35" s="9"/>
      <c r="SV35" s="9"/>
      <c r="SW35" s="9"/>
      <c r="SX35" s="9"/>
      <c r="SY35" s="9"/>
      <c r="SZ35" s="9"/>
      <c r="TA35" s="9"/>
      <c r="TB35" s="9"/>
      <c r="TC35" s="9"/>
      <c r="TD35" s="9"/>
      <c r="TE35" s="9"/>
      <c r="TF35" s="9"/>
      <c r="TG35" s="9"/>
      <c r="TH35" s="9"/>
      <c r="TI35" s="9"/>
      <c r="TJ35" s="9"/>
      <c r="TK35" s="9"/>
      <c r="TL35" s="9"/>
      <c r="TM35" s="9"/>
      <c r="TN35" s="9"/>
      <c r="TO35" s="9"/>
      <c r="TP35" s="9"/>
      <c r="TQ35" s="9"/>
      <c r="TR35" s="9"/>
      <c r="TS35" s="9"/>
      <c r="TT35" s="9"/>
      <c r="TU35" s="9"/>
      <c r="TV35" s="9"/>
      <c r="TW35" s="9"/>
      <c r="TX35" s="9"/>
      <c r="TY35" s="9"/>
      <c r="TZ35" s="9"/>
      <c r="UA35" s="9"/>
      <c r="UB35" s="9"/>
      <c r="UC35" s="9"/>
      <c r="UD35" s="9"/>
      <c r="UE35" s="9"/>
      <c r="UF35" s="9"/>
      <c r="UG35" s="9"/>
      <c r="UH35" s="9"/>
      <c r="UI35" s="9"/>
      <c r="UJ35" s="9"/>
      <c r="UK35" s="9"/>
      <c r="UL35" s="9"/>
      <c r="UM35" s="9"/>
      <c r="UN35" s="9"/>
      <c r="UO35" s="9"/>
      <c r="UP35" s="9"/>
      <c r="UQ35" s="9"/>
      <c r="UR35" s="9"/>
      <c r="US35" s="9"/>
      <c r="UT35" s="9"/>
      <c r="UU35" s="9"/>
      <c r="UV35" s="9"/>
      <c r="UW35" s="9"/>
      <c r="UX35" s="9"/>
      <c r="UY35" s="9"/>
      <c r="UZ35" s="9"/>
      <c r="VA35" s="9"/>
      <c r="VB35" s="9"/>
      <c r="VC35" s="9"/>
      <c r="VD35" s="9"/>
      <c r="VE35" s="9"/>
      <c r="VF35" s="9"/>
      <c r="VG35" s="9"/>
      <c r="VH35" s="9"/>
      <c r="VI35" s="9"/>
      <c r="VJ35" s="9"/>
      <c r="VK35" s="9"/>
      <c r="VL35" s="9"/>
      <c r="VM35" s="9"/>
      <c r="VN35" s="9"/>
      <c r="VO35" s="9"/>
      <c r="VP35" s="9"/>
      <c r="VQ35" s="9"/>
      <c r="VR35" s="9"/>
      <c r="VS35" s="9"/>
      <c r="VT35" s="9"/>
      <c r="VU35" s="9"/>
      <c r="VV35" s="9"/>
      <c r="VW35" s="9"/>
      <c r="VX35" s="9"/>
      <c r="VY35" s="9"/>
      <c r="VZ35" s="9"/>
      <c r="WA35" s="9"/>
      <c r="WB35" s="9"/>
      <c r="WC35" s="9"/>
      <c r="WD35" s="9"/>
      <c r="WE35" s="9"/>
      <c r="WF35" s="9"/>
      <c r="WG35" s="9"/>
      <c r="WH35" s="9"/>
      <c r="WI35" s="9"/>
      <c r="WJ35" s="9"/>
      <c r="WK35" s="9"/>
      <c r="WL35" s="9"/>
      <c r="WM35" s="9"/>
      <c r="WN35" s="9"/>
      <c r="WO35" s="9"/>
      <c r="WP35" s="9"/>
      <c r="WQ35" s="9"/>
      <c r="WR35" s="9"/>
      <c r="WS35" s="9"/>
      <c r="WT35" s="9"/>
      <c r="WU35" s="9"/>
      <c r="WV35" s="9"/>
      <c r="WW35" s="9"/>
      <c r="WX35" s="9"/>
      <c r="WY35" s="9"/>
      <c r="WZ35" s="9"/>
      <c r="XA35" s="9"/>
      <c r="XB35" s="9"/>
      <c r="XC35" s="9"/>
      <c r="XD35" s="9"/>
      <c r="XE35" s="9"/>
      <c r="XF35" s="9"/>
      <c r="XG35" s="9"/>
      <c r="XH35" s="9"/>
      <c r="XI35" s="9"/>
      <c r="XJ35" s="9"/>
      <c r="XK35" s="9"/>
      <c r="XL35" s="9"/>
      <c r="XM35" s="9"/>
      <c r="XN35" s="9"/>
      <c r="XO35" s="9"/>
      <c r="XP35" s="9"/>
      <c r="XQ35" s="9"/>
      <c r="XR35" s="9"/>
      <c r="XS35" s="9"/>
      <c r="XT35" s="9"/>
      <c r="XU35" s="9"/>
      <c r="XV35" s="9"/>
      <c r="XW35" s="9"/>
      <c r="XX35" s="9"/>
      <c r="XY35" s="9"/>
      <c r="XZ35" s="9"/>
      <c r="YA35" s="9"/>
      <c r="YB35" s="9"/>
      <c r="YC35" s="9"/>
      <c r="YD35" s="9"/>
      <c r="YE35" s="9"/>
      <c r="YF35" s="9"/>
      <c r="YG35" s="9"/>
      <c r="YH35" s="9"/>
      <c r="YI35" s="9"/>
      <c r="YJ35" s="9"/>
      <c r="YK35" s="9"/>
      <c r="YL35" s="9"/>
      <c r="YM35" s="9"/>
      <c r="YN35" s="9"/>
      <c r="YO35" s="9"/>
      <c r="YP35" s="9"/>
      <c r="YQ35" s="9"/>
      <c r="YR35" s="9"/>
      <c r="YS35" s="9"/>
      <c r="YT35" s="9"/>
      <c r="YU35" s="9"/>
      <c r="YV35" s="9"/>
      <c r="YW35" s="9"/>
      <c r="YX35" s="9"/>
      <c r="YY35" s="9"/>
      <c r="YZ35" s="9"/>
      <c r="ZA35" s="9"/>
      <c r="ZB35" s="9"/>
      <c r="ZC35" s="9"/>
      <c r="ZD35" s="9"/>
      <c r="ZE35" s="9"/>
      <c r="ZF35" s="9"/>
      <c r="ZG35" s="9"/>
      <c r="ZH35" s="9"/>
      <c r="ZI35" s="9"/>
      <c r="ZJ35" s="9"/>
      <c r="ZK35" s="9"/>
      <c r="ZL35" s="9"/>
      <c r="ZM35" s="9"/>
      <c r="ZN35" s="9"/>
      <c r="ZO35" s="9"/>
      <c r="ZP35" s="9"/>
      <c r="ZQ35" s="9"/>
      <c r="ZR35" s="9"/>
      <c r="ZS35" s="9"/>
      <c r="ZT35" s="9"/>
      <c r="ZU35" s="9"/>
      <c r="ZV35" s="9"/>
      <c r="ZW35" s="9"/>
      <c r="ZX35" s="9"/>
      <c r="ZY35" s="9"/>
      <c r="ZZ35" s="9"/>
      <c r="AAA35" s="9"/>
      <c r="AAB35" s="9"/>
      <c r="AAC35" s="9"/>
      <c r="AAD35" s="9"/>
      <c r="AAE35" s="9"/>
      <c r="AAF35" s="9"/>
      <c r="AAG35" s="9"/>
      <c r="AAH35" s="9"/>
      <c r="AAI35" s="9"/>
      <c r="AAJ35" s="9"/>
      <c r="AAK35" s="9"/>
      <c r="AAL35" s="9"/>
      <c r="AAM35" s="9"/>
      <c r="AAN35" s="9"/>
      <c r="AAO35" s="9"/>
      <c r="AAP35" s="9"/>
      <c r="AAQ35" s="9"/>
      <c r="AAR35" s="9"/>
      <c r="AAS35" s="9"/>
      <c r="AAT35" s="9"/>
      <c r="AAU35" s="9"/>
      <c r="AAV35" s="9"/>
      <c r="AAW35" s="9"/>
      <c r="AAX35" s="9"/>
      <c r="AAY35" s="9"/>
      <c r="AAZ35" s="9"/>
      <c r="ABA35" s="9"/>
      <c r="ABB35" s="9"/>
      <c r="ABC35" s="9"/>
      <c r="ABD35" s="9"/>
      <c r="ABE35" s="9"/>
      <c r="ABF35" s="9"/>
      <c r="ABG35" s="9"/>
      <c r="ABH35" s="9"/>
      <c r="ABI35" s="9"/>
      <c r="ABJ35" s="9"/>
      <c r="ABK35" s="9"/>
      <c r="ABL35" s="9"/>
      <c r="ABM35" s="9"/>
      <c r="ABN35" s="9"/>
      <c r="ABO35" s="9"/>
      <c r="ABP35" s="9"/>
      <c r="ABQ35" s="9"/>
      <c r="ABR35" s="9"/>
      <c r="ABS35" s="9"/>
      <c r="ABT35" s="9"/>
      <c r="ABU35" s="9"/>
      <c r="ABV35" s="9"/>
      <c r="ABW35" s="9"/>
      <c r="ABX35" s="9"/>
      <c r="ABY35" s="9"/>
      <c r="ABZ35" s="9"/>
      <c r="ACA35" s="9"/>
      <c r="ACB35" s="9"/>
      <c r="ACC35" s="9"/>
      <c r="ACD35" s="9"/>
      <c r="ACE35" s="9"/>
      <c r="ACF35" s="9"/>
      <c r="ACG35" s="9"/>
      <c r="ACH35" s="9"/>
      <c r="ACI35" s="9"/>
      <c r="ACJ35" s="9"/>
      <c r="ACK35" s="9"/>
      <c r="ACL35" s="9"/>
      <c r="ACM35" s="9"/>
      <c r="ACN35" s="9"/>
      <c r="ACO35" s="9"/>
      <c r="ACP35" s="9"/>
      <c r="ACQ35" s="9"/>
      <c r="ACR35" s="9"/>
      <c r="ACS35" s="9"/>
      <c r="ACT35" s="9"/>
      <c r="ACU35" s="9"/>
      <c r="ACV35" s="9"/>
      <c r="ACW35" s="9"/>
      <c r="ACX35" s="9"/>
      <c r="ACY35" s="9"/>
      <c r="ACZ35" s="9"/>
      <c r="ADA35" s="9"/>
      <c r="ADB35" s="9"/>
      <c r="ADC35" s="9"/>
      <c r="ADD35" s="9"/>
      <c r="ADE35" s="9"/>
      <c r="ADF35" s="9"/>
      <c r="ADG35" s="9"/>
      <c r="ADH35" s="9"/>
      <c r="ADI35" s="9"/>
      <c r="ADJ35" s="9"/>
      <c r="ADK35" s="9"/>
      <c r="ADL35" s="9"/>
      <c r="ADM35" s="9"/>
      <c r="ADN35" s="9"/>
      <c r="ADO35" s="9"/>
      <c r="ADP35" s="9"/>
      <c r="ADQ35" s="9"/>
      <c r="ADR35" s="9"/>
      <c r="ADS35" s="9"/>
      <c r="ADT35" s="9"/>
      <c r="ADU35" s="9"/>
      <c r="ADV35" s="9"/>
      <c r="ADW35" s="9"/>
      <c r="ADX35" s="9"/>
      <c r="ADY35" s="9"/>
      <c r="ADZ35" s="9"/>
      <c r="AEA35" s="9"/>
      <c r="AEB35" s="9"/>
      <c r="AEC35" s="9"/>
      <c r="AED35" s="9"/>
      <c r="AEE35" s="9"/>
      <c r="AEF35" s="9"/>
      <c r="AEG35" s="9"/>
      <c r="AEH35" s="9"/>
      <c r="AEI35" s="9"/>
      <c r="AEJ35" s="9"/>
      <c r="AEK35" s="9"/>
      <c r="AEL35" s="9"/>
      <c r="AEM35" s="9"/>
      <c r="AEN35" s="9"/>
      <c r="AEO35" s="9"/>
      <c r="AEP35" s="9"/>
      <c r="AEQ35" s="9"/>
      <c r="AER35" s="9"/>
      <c r="AES35" s="9"/>
      <c r="AET35" s="9"/>
      <c r="AEU35" s="9"/>
      <c r="AEV35" s="9"/>
      <c r="AEW35" s="9"/>
      <c r="AEX35" s="9"/>
      <c r="AEY35" s="9"/>
      <c r="AEZ35" s="9"/>
      <c r="AFA35" s="9"/>
      <c r="AFB35" s="9"/>
      <c r="AFC35" s="9"/>
      <c r="AFD35" s="9"/>
      <c r="AFE35" s="9"/>
      <c r="AFF35" s="9"/>
      <c r="AFG35" s="9"/>
      <c r="AFH35" s="9"/>
      <c r="AFI35" s="9"/>
      <c r="AFJ35" s="9"/>
      <c r="AFK35" s="9"/>
      <c r="AFL35" s="9"/>
      <c r="AFM35" s="9"/>
      <c r="AFN35" s="9"/>
      <c r="AFO35" s="9"/>
      <c r="AFP35" s="9"/>
      <c r="AFQ35" s="9"/>
      <c r="AFR35" s="9"/>
      <c r="AFS35" s="9"/>
      <c r="AFT35" s="9"/>
      <c r="AFU35" s="9"/>
      <c r="AFV35" s="9"/>
      <c r="AFW35" s="9"/>
      <c r="AFX35" s="9"/>
      <c r="AFY35" s="9"/>
      <c r="AFZ35" s="9"/>
      <c r="AGA35" s="9"/>
      <c r="AGB35" s="9"/>
      <c r="AGC35" s="9"/>
      <c r="AGD35" s="9"/>
      <c r="AGE35" s="9"/>
      <c r="AGF35" s="9"/>
      <c r="AGG35" s="9"/>
      <c r="AGH35" s="9"/>
      <c r="AGI35" s="9"/>
      <c r="AGJ35" s="9"/>
      <c r="AGK35" s="9"/>
      <c r="AGL35" s="9"/>
      <c r="AGM35" s="9"/>
      <c r="AGN35" s="9"/>
      <c r="AGO35" s="9"/>
      <c r="AGP35" s="9"/>
      <c r="AGQ35" s="9"/>
      <c r="AGR35" s="9"/>
      <c r="AGS35" s="9"/>
      <c r="AGT35" s="9"/>
      <c r="AGU35" s="9"/>
      <c r="AGV35" s="9"/>
      <c r="AGW35" s="9"/>
      <c r="AGX35" s="9"/>
      <c r="AGY35" s="9"/>
      <c r="AGZ35" s="9"/>
      <c r="AHA35" s="9"/>
      <c r="AHB35" s="9"/>
      <c r="AHC35" s="9"/>
      <c r="AHD35" s="9"/>
      <c r="AHE35" s="9"/>
      <c r="AHF35" s="9"/>
      <c r="AHG35" s="9"/>
      <c r="AHH35" s="9"/>
      <c r="AHI35" s="9"/>
      <c r="AHJ35" s="9"/>
      <c r="AHK35" s="9"/>
      <c r="AHL35" s="9"/>
      <c r="AHM35" s="9"/>
      <c r="AHN35" s="9"/>
      <c r="AHO35" s="9"/>
      <c r="AHP35" s="9"/>
      <c r="AHQ35" s="9"/>
      <c r="AHR35" s="9"/>
      <c r="AHS35" s="9"/>
      <c r="AHT35" s="9"/>
      <c r="AHU35" s="9"/>
      <c r="AHV35" s="9"/>
      <c r="AHW35" s="9"/>
      <c r="AHX35" s="9"/>
      <c r="AHY35" s="9"/>
      <c r="AHZ35" s="9"/>
      <c r="AIA35" s="9"/>
      <c r="AIB35" s="9"/>
      <c r="AIC35" s="9"/>
      <c r="AID35" s="9"/>
      <c r="AIE35" s="9"/>
      <c r="AIF35" s="9"/>
      <c r="AIG35" s="9"/>
      <c r="AIH35" s="9"/>
      <c r="AII35" s="9"/>
      <c r="AIJ35" s="9"/>
      <c r="AIK35" s="9"/>
      <c r="AIL35" s="9"/>
      <c r="AIM35" s="9"/>
      <c r="AIN35" s="9"/>
      <c r="AIO35" s="9"/>
      <c r="AIP35" s="9"/>
      <c r="AIQ35" s="9"/>
      <c r="AIR35" s="9"/>
      <c r="AIS35" s="9"/>
      <c r="AIT35" s="9"/>
      <c r="AIU35" s="9"/>
      <c r="AIV35" s="9"/>
      <c r="AIW35" s="9"/>
      <c r="AIX35" s="9"/>
      <c r="AIY35" s="9"/>
      <c r="AIZ35" s="9"/>
      <c r="AJA35" s="9"/>
      <c r="AJB35" s="9"/>
      <c r="AJC35" s="9"/>
      <c r="AJD35" s="9"/>
      <c r="AJE35" s="9"/>
      <c r="AJF35" s="9"/>
      <c r="AJG35" s="9"/>
      <c r="AJH35" s="9"/>
      <c r="AJI35" s="9"/>
      <c r="AJJ35" s="9"/>
      <c r="AJK35" s="9"/>
      <c r="AJL35" s="9"/>
      <c r="AJM35" s="9"/>
      <c r="AJN35" s="9"/>
      <c r="AJO35" s="9"/>
      <c r="AJP35" s="9"/>
      <c r="AJQ35" s="9"/>
      <c r="AJR35" s="9"/>
      <c r="AJS35" s="9"/>
      <c r="AJT35" s="9"/>
      <c r="AJU35" s="9"/>
      <c r="AJV35" s="9"/>
      <c r="AJW35" s="9"/>
      <c r="AJX35" s="9"/>
      <c r="AJY35" s="9"/>
      <c r="AJZ35" s="9"/>
      <c r="AKA35" s="9"/>
      <c r="AKB35" s="9"/>
      <c r="AKC35" s="9"/>
      <c r="AKD35" s="9"/>
      <c r="AKE35" s="9"/>
      <c r="AKF35" s="9"/>
      <c r="AKG35" s="9"/>
      <c r="AKH35" s="9"/>
      <c r="AKI35" s="9"/>
      <c r="AKJ35" s="9"/>
      <c r="AKK35" s="9"/>
      <c r="AKL35" s="9"/>
      <c r="AKM35" s="9"/>
      <c r="AKN35" s="9"/>
      <c r="AKO35" s="9"/>
      <c r="AKP35" s="9"/>
      <c r="AKQ35" s="9"/>
      <c r="AKR35" s="9"/>
      <c r="AKS35" s="9"/>
      <c r="AKT35" s="9"/>
      <c r="AKU35" s="9"/>
      <c r="AKV35" s="9"/>
      <c r="AKW35" s="9"/>
      <c r="AKX35" s="9"/>
    </row>
    <row r="36" spans="1:986" ht="15.75" customHeight="1" x14ac:dyDescent="0.25">
      <c r="A36" s="95"/>
      <c r="B36" s="98"/>
      <c r="C36" s="89"/>
      <c r="D36" s="16" t="s">
        <v>2</v>
      </c>
      <c r="E36" s="3">
        <f>SUM(F36:Q36)</f>
        <v>0</v>
      </c>
      <c r="F36" s="3">
        <v>0</v>
      </c>
      <c r="G36" s="3">
        <v>0</v>
      </c>
      <c r="H36" s="61">
        <v>0</v>
      </c>
      <c r="I36" s="61">
        <v>0</v>
      </c>
      <c r="J36" s="61">
        <v>0</v>
      </c>
      <c r="K36" s="61">
        <v>0</v>
      </c>
      <c r="L36" s="3">
        <v>0</v>
      </c>
      <c r="M36" s="3">
        <v>0</v>
      </c>
      <c r="N36" s="3">
        <v>0</v>
      </c>
      <c r="O36" s="3">
        <v>0</v>
      </c>
      <c r="P36" s="3">
        <v>0</v>
      </c>
      <c r="Q36" s="3">
        <v>0</v>
      </c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  <c r="CV36" s="9"/>
      <c r="CW36" s="9"/>
      <c r="CX36" s="9"/>
      <c r="CY36" s="9"/>
      <c r="CZ36" s="9"/>
      <c r="DA36" s="9"/>
      <c r="DB36" s="9"/>
      <c r="DC36" s="9"/>
      <c r="DD36" s="9"/>
      <c r="DE36" s="9"/>
      <c r="DF36" s="9"/>
      <c r="DG36" s="9"/>
      <c r="DH36" s="9"/>
      <c r="DI36" s="9"/>
      <c r="DJ36" s="9"/>
      <c r="DK36" s="9"/>
      <c r="DL36" s="9"/>
      <c r="DM36" s="9"/>
      <c r="DN36" s="9"/>
      <c r="DO36" s="9"/>
      <c r="DP36" s="9"/>
      <c r="DQ36" s="9"/>
      <c r="DR36" s="9"/>
      <c r="DS36" s="9"/>
      <c r="DT36" s="9"/>
      <c r="DU36" s="9"/>
      <c r="DV36" s="9"/>
      <c r="DW36" s="9"/>
      <c r="DX36" s="9"/>
      <c r="DY36" s="9"/>
      <c r="DZ36" s="9"/>
      <c r="EA36" s="9"/>
      <c r="EB36" s="9"/>
      <c r="EC36" s="9"/>
      <c r="ED36" s="9"/>
      <c r="EE36" s="9"/>
      <c r="EF36" s="9"/>
      <c r="EG36" s="9"/>
      <c r="EH36" s="9"/>
      <c r="EI36" s="9"/>
      <c r="EJ36" s="9"/>
      <c r="EK36" s="9"/>
      <c r="EL36" s="9"/>
      <c r="EM36" s="9"/>
      <c r="EN36" s="9"/>
      <c r="EO36" s="9"/>
      <c r="EP36" s="9"/>
      <c r="EQ36" s="9"/>
      <c r="ER36" s="9"/>
      <c r="ES36" s="9"/>
      <c r="ET36" s="9"/>
      <c r="EU36" s="9"/>
      <c r="EV36" s="9"/>
      <c r="EW36" s="9"/>
      <c r="EX36" s="9"/>
      <c r="EY36" s="9"/>
      <c r="EZ36" s="9"/>
      <c r="FA36" s="9"/>
      <c r="FB36" s="9"/>
      <c r="FC36" s="9"/>
      <c r="FD36" s="9"/>
      <c r="FE36" s="9"/>
      <c r="FF36" s="9"/>
      <c r="FG36" s="9"/>
      <c r="FH36" s="9"/>
      <c r="FI36" s="9"/>
      <c r="FJ36" s="9"/>
      <c r="FK36" s="9"/>
      <c r="FL36" s="9"/>
      <c r="FM36" s="9"/>
      <c r="FN36" s="9"/>
      <c r="FO36" s="9"/>
      <c r="FP36" s="9"/>
      <c r="FQ36" s="9"/>
      <c r="FR36" s="9"/>
      <c r="FS36" s="9"/>
      <c r="FT36" s="9"/>
      <c r="FU36" s="9"/>
      <c r="FV36" s="9"/>
      <c r="FW36" s="9"/>
      <c r="FX36" s="9"/>
      <c r="FY36" s="9"/>
      <c r="FZ36" s="9"/>
      <c r="GA36" s="9"/>
      <c r="GB36" s="9"/>
      <c r="GC36" s="9"/>
      <c r="GD36" s="9"/>
      <c r="GE36" s="9"/>
      <c r="GF36" s="9"/>
      <c r="GG36" s="9"/>
      <c r="GH36" s="9"/>
      <c r="GI36" s="9"/>
      <c r="GJ36" s="9"/>
      <c r="GK36" s="9"/>
      <c r="GL36" s="9"/>
      <c r="GM36" s="9"/>
      <c r="GN36" s="9"/>
      <c r="GO36" s="9"/>
      <c r="GP36" s="9"/>
      <c r="GQ36" s="9"/>
      <c r="GR36" s="9"/>
      <c r="GS36" s="9"/>
      <c r="GT36" s="9"/>
      <c r="GU36" s="9"/>
      <c r="GV36" s="9"/>
      <c r="GW36" s="9"/>
      <c r="GX36" s="9"/>
      <c r="GY36" s="9"/>
      <c r="GZ36" s="9"/>
      <c r="HA36" s="9"/>
      <c r="HB36" s="9"/>
      <c r="HC36" s="9"/>
      <c r="HD36" s="9"/>
      <c r="HE36" s="9"/>
      <c r="HF36" s="9"/>
      <c r="HG36" s="9"/>
      <c r="HH36" s="9"/>
      <c r="HI36" s="9"/>
      <c r="HJ36" s="9"/>
      <c r="HK36" s="9"/>
      <c r="HL36" s="9"/>
      <c r="HM36" s="9"/>
      <c r="HN36" s="9"/>
      <c r="HO36" s="9"/>
      <c r="HP36" s="9"/>
      <c r="HQ36" s="9"/>
      <c r="HR36" s="9"/>
      <c r="HS36" s="9"/>
      <c r="HT36" s="9"/>
      <c r="HU36" s="9"/>
      <c r="HV36" s="9"/>
      <c r="HW36" s="9"/>
      <c r="HX36" s="9"/>
      <c r="HY36" s="9"/>
      <c r="HZ36" s="9"/>
      <c r="IA36" s="9"/>
      <c r="IB36" s="9"/>
      <c r="IC36" s="9"/>
      <c r="ID36" s="9"/>
      <c r="IE36" s="9"/>
      <c r="IF36" s="9"/>
      <c r="IG36" s="9"/>
      <c r="IH36" s="9"/>
      <c r="II36" s="9"/>
      <c r="IJ36" s="9"/>
      <c r="IK36" s="9"/>
      <c r="IL36" s="9"/>
      <c r="IM36" s="9"/>
      <c r="IN36" s="9"/>
      <c r="IO36" s="9"/>
      <c r="IP36" s="9"/>
      <c r="IQ36" s="9"/>
      <c r="IR36" s="9"/>
      <c r="IS36" s="9"/>
      <c r="IT36" s="9"/>
      <c r="IU36" s="9"/>
      <c r="IV36" s="9"/>
      <c r="IW36" s="9"/>
      <c r="IX36" s="9"/>
      <c r="IY36" s="9"/>
      <c r="IZ36" s="9"/>
      <c r="JA36" s="9"/>
      <c r="JB36" s="9"/>
      <c r="JC36" s="9"/>
      <c r="JD36" s="9"/>
      <c r="JE36" s="9"/>
      <c r="JF36" s="9"/>
      <c r="JG36" s="9"/>
      <c r="JH36" s="9"/>
      <c r="JI36" s="9"/>
      <c r="JJ36" s="9"/>
      <c r="JK36" s="9"/>
      <c r="JL36" s="9"/>
      <c r="JM36" s="9"/>
      <c r="JN36" s="9"/>
      <c r="JO36" s="9"/>
      <c r="JP36" s="9"/>
      <c r="JQ36" s="9"/>
      <c r="JR36" s="9"/>
      <c r="JS36" s="9"/>
      <c r="JT36" s="9"/>
      <c r="JU36" s="9"/>
      <c r="JV36" s="9"/>
      <c r="JW36" s="9"/>
      <c r="JX36" s="9"/>
      <c r="JY36" s="9"/>
      <c r="JZ36" s="9"/>
      <c r="KA36" s="9"/>
      <c r="KB36" s="9"/>
      <c r="KC36" s="9"/>
      <c r="KD36" s="9"/>
      <c r="KE36" s="9"/>
      <c r="KF36" s="9"/>
      <c r="KG36" s="9"/>
      <c r="KH36" s="9"/>
      <c r="KI36" s="9"/>
      <c r="KJ36" s="9"/>
      <c r="KK36" s="9"/>
      <c r="KL36" s="9"/>
      <c r="KM36" s="9"/>
      <c r="KN36" s="9"/>
      <c r="KO36" s="9"/>
      <c r="KP36" s="9"/>
      <c r="KQ36" s="9"/>
      <c r="KR36" s="9"/>
      <c r="KS36" s="9"/>
      <c r="KT36" s="9"/>
      <c r="KU36" s="9"/>
      <c r="KV36" s="9"/>
      <c r="KW36" s="9"/>
      <c r="KX36" s="9"/>
      <c r="KY36" s="9"/>
      <c r="KZ36" s="9"/>
      <c r="LA36" s="9"/>
      <c r="LB36" s="9"/>
      <c r="LC36" s="9"/>
      <c r="LD36" s="9"/>
      <c r="LE36" s="9"/>
      <c r="LF36" s="9"/>
      <c r="LG36" s="9"/>
      <c r="LH36" s="9"/>
      <c r="LI36" s="9"/>
      <c r="LJ36" s="9"/>
      <c r="LK36" s="9"/>
      <c r="LL36" s="9"/>
      <c r="LM36" s="9"/>
      <c r="LN36" s="9"/>
      <c r="LO36" s="9"/>
      <c r="LP36" s="9"/>
      <c r="LQ36" s="9"/>
      <c r="LR36" s="9"/>
      <c r="LS36" s="9"/>
      <c r="LT36" s="9"/>
      <c r="LU36" s="9"/>
      <c r="LV36" s="9"/>
      <c r="LW36" s="9"/>
      <c r="LX36" s="9"/>
      <c r="LY36" s="9"/>
      <c r="LZ36" s="9"/>
      <c r="MA36" s="9"/>
      <c r="MB36" s="9"/>
      <c r="MC36" s="9"/>
      <c r="MD36" s="9"/>
      <c r="ME36" s="9"/>
      <c r="MF36" s="9"/>
      <c r="MG36" s="9"/>
      <c r="MH36" s="9"/>
      <c r="MI36" s="9"/>
      <c r="MJ36" s="9"/>
      <c r="MK36" s="9"/>
      <c r="ML36" s="9"/>
      <c r="MM36" s="9"/>
      <c r="MN36" s="9"/>
      <c r="MO36" s="9"/>
      <c r="MP36" s="9"/>
      <c r="MQ36" s="9"/>
      <c r="MR36" s="9"/>
      <c r="MS36" s="9"/>
      <c r="MT36" s="9"/>
      <c r="MU36" s="9"/>
      <c r="MV36" s="9"/>
      <c r="MW36" s="9"/>
      <c r="MX36" s="9"/>
      <c r="MY36" s="9"/>
      <c r="MZ36" s="9"/>
      <c r="NA36" s="9"/>
      <c r="NB36" s="9"/>
      <c r="NC36" s="9"/>
      <c r="ND36" s="9"/>
      <c r="NE36" s="9"/>
      <c r="NF36" s="9"/>
      <c r="NG36" s="9"/>
      <c r="NH36" s="9"/>
      <c r="NI36" s="9"/>
      <c r="NJ36" s="9"/>
      <c r="NK36" s="9"/>
      <c r="NL36" s="9"/>
      <c r="NM36" s="9"/>
      <c r="NN36" s="9"/>
      <c r="NO36" s="9"/>
      <c r="NP36" s="9"/>
      <c r="NQ36" s="9"/>
      <c r="NR36" s="9"/>
      <c r="NS36" s="9"/>
      <c r="NT36" s="9"/>
      <c r="NU36" s="9"/>
      <c r="NV36" s="9"/>
      <c r="NW36" s="9"/>
      <c r="NX36" s="9"/>
      <c r="NY36" s="9"/>
      <c r="NZ36" s="9"/>
      <c r="OA36" s="9"/>
      <c r="OB36" s="9"/>
      <c r="OC36" s="9"/>
      <c r="OD36" s="9"/>
      <c r="OE36" s="9"/>
      <c r="OF36" s="9"/>
      <c r="OG36" s="9"/>
      <c r="OH36" s="9"/>
      <c r="OI36" s="9"/>
      <c r="OJ36" s="9"/>
      <c r="OK36" s="9"/>
      <c r="OL36" s="9"/>
      <c r="OM36" s="9"/>
      <c r="ON36" s="9"/>
      <c r="OO36" s="9"/>
      <c r="OP36" s="9"/>
      <c r="OQ36" s="9"/>
      <c r="OR36" s="9"/>
      <c r="OS36" s="9"/>
      <c r="OT36" s="9"/>
      <c r="OU36" s="9"/>
      <c r="OV36" s="9"/>
      <c r="OW36" s="9"/>
      <c r="OX36" s="9"/>
      <c r="OY36" s="9"/>
      <c r="OZ36" s="9"/>
      <c r="PA36" s="9"/>
      <c r="PB36" s="9"/>
      <c r="PC36" s="9"/>
      <c r="PD36" s="9"/>
      <c r="PE36" s="9"/>
      <c r="PF36" s="9"/>
      <c r="PG36" s="9"/>
      <c r="PH36" s="9"/>
      <c r="PI36" s="9"/>
      <c r="PJ36" s="9"/>
      <c r="PK36" s="9"/>
      <c r="PL36" s="9"/>
      <c r="PM36" s="9"/>
      <c r="PN36" s="9"/>
      <c r="PO36" s="9"/>
      <c r="PP36" s="9"/>
      <c r="PQ36" s="9"/>
      <c r="PR36" s="9"/>
      <c r="PS36" s="9"/>
      <c r="PT36" s="9"/>
      <c r="PU36" s="9"/>
      <c r="PV36" s="9"/>
      <c r="PW36" s="9"/>
      <c r="PX36" s="9"/>
      <c r="PY36" s="9"/>
      <c r="PZ36" s="9"/>
      <c r="QA36" s="9"/>
      <c r="QB36" s="9"/>
      <c r="QC36" s="9"/>
      <c r="QD36" s="9"/>
      <c r="QE36" s="9"/>
      <c r="QF36" s="9"/>
      <c r="QG36" s="9"/>
      <c r="QH36" s="9"/>
      <c r="QI36" s="9"/>
      <c r="QJ36" s="9"/>
      <c r="QK36" s="9"/>
      <c r="QL36" s="9"/>
      <c r="QM36" s="9"/>
      <c r="QN36" s="9"/>
      <c r="QO36" s="9"/>
      <c r="QP36" s="9"/>
      <c r="QQ36" s="9"/>
      <c r="QR36" s="9"/>
      <c r="QS36" s="9"/>
      <c r="QT36" s="9"/>
      <c r="QU36" s="9"/>
      <c r="QV36" s="9"/>
      <c r="QW36" s="9"/>
      <c r="QX36" s="9"/>
      <c r="QY36" s="9"/>
      <c r="QZ36" s="9"/>
      <c r="RA36" s="9"/>
      <c r="RB36" s="9"/>
      <c r="RC36" s="9"/>
      <c r="RD36" s="9"/>
      <c r="RE36" s="9"/>
      <c r="RF36" s="9"/>
      <c r="RG36" s="9"/>
      <c r="RH36" s="9"/>
      <c r="RI36" s="9"/>
      <c r="RJ36" s="9"/>
      <c r="RK36" s="9"/>
      <c r="RL36" s="9"/>
      <c r="RM36" s="9"/>
      <c r="RN36" s="9"/>
      <c r="RO36" s="9"/>
      <c r="RP36" s="9"/>
      <c r="RQ36" s="9"/>
      <c r="RR36" s="9"/>
      <c r="RS36" s="9"/>
      <c r="RT36" s="9"/>
      <c r="RU36" s="9"/>
      <c r="RV36" s="9"/>
      <c r="RW36" s="9"/>
      <c r="RX36" s="9"/>
      <c r="RY36" s="9"/>
      <c r="RZ36" s="9"/>
      <c r="SA36" s="9"/>
      <c r="SB36" s="9"/>
      <c r="SC36" s="9"/>
      <c r="SD36" s="9"/>
      <c r="SE36" s="9"/>
      <c r="SF36" s="9"/>
      <c r="SG36" s="9"/>
      <c r="SH36" s="9"/>
      <c r="SI36" s="9"/>
      <c r="SJ36" s="9"/>
      <c r="SK36" s="9"/>
      <c r="SL36" s="9"/>
      <c r="SM36" s="9"/>
      <c r="SN36" s="9"/>
      <c r="SO36" s="9"/>
      <c r="SP36" s="9"/>
      <c r="SQ36" s="9"/>
      <c r="SR36" s="9"/>
      <c r="SS36" s="9"/>
      <c r="ST36" s="9"/>
      <c r="SU36" s="9"/>
      <c r="SV36" s="9"/>
      <c r="SW36" s="9"/>
      <c r="SX36" s="9"/>
      <c r="SY36" s="9"/>
      <c r="SZ36" s="9"/>
      <c r="TA36" s="9"/>
      <c r="TB36" s="9"/>
      <c r="TC36" s="9"/>
      <c r="TD36" s="9"/>
      <c r="TE36" s="9"/>
      <c r="TF36" s="9"/>
      <c r="TG36" s="9"/>
      <c r="TH36" s="9"/>
      <c r="TI36" s="9"/>
      <c r="TJ36" s="9"/>
      <c r="TK36" s="9"/>
      <c r="TL36" s="9"/>
      <c r="TM36" s="9"/>
      <c r="TN36" s="9"/>
      <c r="TO36" s="9"/>
      <c r="TP36" s="9"/>
      <c r="TQ36" s="9"/>
      <c r="TR36" s="9"/>
      <c r="TS36" s="9"/>
      <c r="TT36" s="9"/>
      <c r="TU36" s="9"/>
      <c r="TV36" s="9"/>
      <c r="TW36" s="9"/>
      <c r="TX36" s="9"/>
      <c r="TY36" s="9"/>
      <c r="TZ36" s="9"/>
      <c r="UA36" s="9"/>
      <c r="UB36" s="9"/>
      <c r="UC36" s="9"/>
      <c r="UD36" s="9"/>
      <c r="UE36" s="9"/>
      <c r="UF36" s="9"/>
      <c r="UG36" s="9"/>
      <c r="UH36" s="9"/>
      <c r="UI36" s="9"/>
      <c r="UJ36" s="9"/>
      <c r="UK36" s="9"/>
      <c r="UL36" s="9"/>
      <c r="UM36" s="9"/>
      <c r="UN36" s="9"/>
      <c r="UO36" s="9"/>
      <c r="UP36" s="9"/>
      <c r="UQ36" s="9"/>
      <c r="UR36" s="9"/>
      <c r="US36" s="9"/>
      <c r="UT36" s="9"/>
      <c r="UU36" s="9"/>
      <c r="UV36" s="9"/>
      <c r="UW36" s="9"/>
      <c r="UX36" s="9"/>
      <c r="UY36" s="9"/>
      <c r="UZ36" s="9"/>
      <c r="VA36" s="9"/>
      <c r="VB36" s="9"/>
      <c r="VC36" s="9"/>
      <c r="VD36" s="9"/>
      <c r="VE36" s="9"/>
      <c r="VF36" s="9"/>
      <c r="VG36" s="9"/>
      <c r="VH36" s="9"/>
      <c r="VI36" s="9"/>
      <c r="VJ36" s="9"/>
      <c r="VK36" s="9"/>
      <c r="VL36" s="9"/>
      <c r="VM36" s="9"/>
      <c r="VN36" s="9"/>
      <c r="VO36" s="9"/>
      <c r="VP36" s="9"/>
      <c r="VQ36" s="9"/>
      <c r="VR36" s="9"/>
      <c r="VS36" s="9"/>
      <c r="VT36" s="9"/>
      <c r="VU36" s="9"/>
      <c r="VV36" s="9"/>
      <c r="VW36" s="9"/>
      <c r="VX36" s="9"/>
      <c r="VY36" s="9"/>
      <c r="VZ36" s="9"/>
      <c r="WA36" s="9"/>
      <c r="WB36" s="9"/>
      <c r="WC36" s="9"/>
      <c r="WD36" s="9"/>
      <c r="WE36" s="9"/>
      <c r="WF36" s="9"/>
      <c r="WG36" s="9"/>
      <c r="WH36" s="9"/>
      <c r="WI36" s="9"/>
      <c r="WJ36" s="9"/>
      <c r="WK36" s="9"/>
      <c r="WL36" s="9"/>
      <c r="WM36" s="9"/>
      <c r="WN36" s="9"/>
      <c r="WO36" s="9"/>
      <c r="WP36" s="9"/>
      <c r="WQ36" s="9"/>
      <c r="WR36" s="9"/>
      <c r="WS36" s="9"/>
      <c r="WT36" s="9"/>
      <c r="WU36" s="9"/>
      <c r="WV36" s="9"/>
      <c r="WW36" s="9"/>
      <c r="WX36" s="9"/>
      <c r="WY36" s="9"/>
      <c r="WZ36" s="9"/>
      <c r="XA36" s="9"/>
      <c r="XB36" s="9"/>
      <c r="XC36" s="9"/>
      <c r="XD36" s="9"/>
      <c r="XE36" s="9"/>
      <c r="XF36" s="9"/>
      <c r="XG36" s="9"/>
      <c r="XH36" s="9"/>
      <c r="XI36" s="9"/>
      <c r="XJ36" s="9"/>
      <c r="XK36" s="9"/>
      <c r="XL36" s="9"/>
      <c r="XM36" s="9"/>
      <c r="XN36" s="9"/>
      <c r="XO36" s="9"/>
      <c r="XP36" s="9"/>
      <c r="XQ36" s="9"/>
      <c r="XR36" s="9"/>
      <c r="XS36" s="9"/>
      <c r="XT36" s="9"/>
      <c r="XU36" s="9"/>
      <c r="XV36" s="9"/>
      <c r="XW36" s="9"/>
      <c r="XX36" s="9"/>
      <c r="XY36" s="9"/>
      <c r="XZ36" s="9"/>
      <c r="YA36" s="9"/>
      <c r="YB36" s="9"/>
      <c r="YC36" s="9"/>
      <c r="YD36" s="9"/>
      <c r="YE36" s="9"/>
      <c r="YF36" s="9"/>
      <c r="YG36" s="9"/>
      <c r="YH36" s="9"/>
      <c r="YI36" s="9"/>
      <c r="YJ36" s="9"/>
      <c r="YK36" s="9"/>
      <c r="YL36" s="9"/>
      <c r="YM36" s="9"/>
      <c r="YN36" s="9"/>
      <c r="YO36" s="9"/>
      <c r="YP36" s="9"/>
      <c r="YQ36" s="9"/>
      <c r="YR36" s="9"/>
      <c r="YS36" s="9"/>
      <c r="YT36" s="9"/>
      <c r="YU36" s="9"/>
      <c r="YV36" s="9"/>
      <c r="YW36" s="9"/>
      <c r="YX36" s="9"/>
      <c r="YY36" s="9"/>
      <c r="YZ36" s="9"/>
      <c r="ZA36" s="9"/>
      <c r="ZB36" s="9"/>
      <c r="ZC36" s="9"/>
      <c r="ZD36" s="9"/>
      <c r="ZE36" s="9"/>
      <c r="ZF36" s="9"/>
      <c r="ZG36" s="9"/>
      <c r="ZH36" s="9"/>
      <c r="ZI36" s="9"/>
      <c r="ZJ36" s="9"/>
      <c r="ZK36" s="9"/>
      <c r="ZL36" s="9"/>
      <c r="ZM36" s="9"/>
      <c r="ZN36" s="9"/>
      <c r="ZO36" s="9"/>
      <c r="ZP36" s="9"/>
      <c r="ZQ36" s="9"/>
      <c r="ZR36" s="9"/>
      <c r="ZS36" s="9"/>
      <c r="ZT36" s="9"/>
      <c r="ZU36" s="9"/>
      <c r="ZV36" s="9"/>
      <c r="ZW36" s="9"/>
      <c r="ZX36" s="9"/>
      <c r="ZY36" s="9"/>
      <c r="ZZ36" s="9"/>
      <c r="AAA36" s="9"/>
      <c r="AAB36" s="9"/>
      <c r="AAC36" s="9"/>
      <c r="AAD36" s="9"/>
      <c r="AAE36" s="9"/>
      <c r="AAF36" s="9"/>
      <c r="AAG36" s="9"/>
      <c r="AAH36" s="9"/>
      <c r="AAI36" s="9"/>
      <c r="AAJ36" s="9"/>
      <c r="AAK36" s="9"/>
      <c r="AAL36" s="9"/>
      <c r="AAM36" s="9"/>
      <c r="AAN36" s="9"/>
      <c r="AAO36" s="9"/>
      <c r="AAP36" s="9"/>
      <c r="AAQ36" s="9"/>
      <c r="AAR36" s="9"/>
      <c r="AAS36" s="9"/>
      <c r="AAT36" s="9"/>
      <c r="AAU36" s="9"/>
      <c r="AAV36" s="9"/>
      <c r="AAW36" s="9"/>
      <c r="AAX36" s="9"/>
      <c r="AAY36" s="9"/>
      <c r="AAZ36" s="9"/>
      <c r="ABA36" s="9"/>
      <c r="ABB36" s="9"/>
      <c r="ABC36" s="9"/>
      <c r="ABD36" s="9"/>
      <c r="ABE36" s="9"/>
      <c r="ABF36" s="9"/>
      <c r="ABG36" s="9"/>
      <c r="ABH36" s="9"/>
      <c r="ABI36" s="9"/>
      <c r="ABJ36" s="9"/>
      <c r="ABK36" s="9"/>
      <c r="ABL36" s="9"/>
      <c r="ABM36" s="9"/>
      <c r="ABN36" s="9"/>
      <c r="ABO36" s="9"/>
      <c r="ABP36" s="9"/>
      <c r="ABQ36" s="9"/>
      <c r="ABR36" s="9"/>
      <c r="ABS36" s="9"/>
      <c r="ABT36" s="9"/>
      <c r="ABU36" s="9"/>
      <c r="ABV36" s="9"/>
      <c r="ABW36" s="9"/>
      <c r="ABX36" s="9"/>
      <c r="ABY36" s="9"/>
      <c r="ABZ36" s="9"/>
      <c r="ACA36" s="9"/>
      <c r="ACB36" s="9"/>
      <c r="ACC36" s="9"/>
      <c r="ACD36" s="9"/>
      <c r="ACE36" s="9"/>
      <c r="ACF36" s="9"/>
      <c r="ACG36" s="9"/>
      <c r="ACH36" s="9"/>
      <c r="ACI36" s="9"/>
      <c r="ACJ36" s="9"/>
      <c r="ACK36" s="9"/>
      <c r="ACL36" s="9"/>
      <c r="ACM36" s="9"/>
      <c r="ACN36" s="9"/>
      <c r="ACO36" s="9"/>
      <c r="ACP36" s="9"/>
      <c r="ACQ36" s="9"/>
      <c r="ACR36" s="9"/>
      <c r="ACS36" s="9"/>
      <c r="ACT36" s="9"/>
      <c r="ACU36" s="9"/>
      <c r="ACV36" s="9"/>
      <c r="ACW36" s="9"/>
      <c r="ACX36" s="9"/>
      <c r="ACY36" s="9"/>
      <c r="ACZ36" s="9"/>
      <c r="ADA36" s="9"/>
      <c r="ADB36" s="9"/>
      <c r="ADC36" s="9"/>
      <c r="ADD36" s="9"/>
      <c r="ADE36" s="9"/>
      <c r="ADF36" s="9"/>
      <c r="ADG36" s="9"/>
      <c r="ADH36" s="9"/>
      <c r="ADI36" s="9"/>
      <c r="ADJ36" s="9"/>
      <c r="ADK36" s="9"/>
      <c r="ADL36" s="9"/>
      <c r="ADM36" s="9"/>
      <c r="ADN36" s="9"/>
      <c r="ADO36" s="9"/>
      <c r="ADP36" s="9"/>
      <c r="ADQ36" s="9"/>
      <c r="ADR36" s="9"/>
      <c r="ADS36" s="9"/>
      <c r="ADT36" s="9"/>
      <c r="ADU36" s="9"/>
      <c r="ADV36" s="9"/>
      <c r="ADW36" s="9"/>
      <c r="ADX36" s="9"/>
      <c r="ADY36" s="9"/>
      <c r="ADZ36" s="9"/>
      <c r="AEA36" s="9"/>
      <c r="AEB36" s="9"/>
      <c r="AEC36" s="9"/>
      <c r="AED36" s="9"/>
      <c r="AEE36" s="9"/>
      <c r="AEF36" s="9"/>
      <c r="AEG36" s="9"/>
      <c r="AEH36" s="9"/>
      <c r="AEI36" s="9"/>
      <c r="AEJ36" s="9"/>
      <c r="AEK36" s="9"/>
      <c r="AEL36" s="9"/>
      <c r="AEM36" s="9"/>
      <c r="AEN36" s="9"/>
      <c r="AEO36" s="9"/>
      <c r="AEP36" s="9"/>
      <c r="AEQ36" s="9"/>
      <c r="AER36" s="9"/>
      <c r="AES36" s="9"/>
      <c r="AET36" s="9"/>
      <c r="AEU36" s="9"/>
      <c r="AEV36" s="9"/>
      <c r="AEW36" s="9"/>
      <c r="AEX36" s="9"/>
      <c r="AEY36" s="9"/>
      <c r="AEZ36" s="9"/>
      <c r="AFA36" s="9"/>
      <c r="AFB36" s="9"/>
      <c r="AFC36" s="9"/>
      <c r="AFD36" s="9"/>
      <c r="AFE36" s="9"/>
      <c r="AFF36" s="9"/>
      <c r="AFG36" s="9"/>
      <c r="AFH36" s="9"/>
      <c r="AFI36" s="9"/>
      <c r="AFJ36" s="9"/>
      <c r="AFK36" s="9"/>
      <c r="AFL36" s="9"/>
      <c r="AFM36" s="9"/>
      <c r="AFN36" s="9"/>
      <c r="AFO36" s="9"/>
      <c r="AFP36" s="9"/>
      <c r="AFQ36" s="9"/>
      <c r="AFR36" s="9"/>
      <c r="AFS36" s="9"/>
      <c r="AFT36" s="9"/>
      <c r="AFU36" s="9"/>
      <c r="AFV36" s="9"/>
      <c r="AFW36" s="9"/>
      <c r="AFX36" s="9"/>
      <c r="AFY36" s="9"/>
      <c r="AFZ36" s="9"/>
      <c r="AGA36" s="9"/>
      <c r="AGB36" s="9"/>
      <c r="AGC36" s="9"/>
      <c r="AGD36" s="9"/>
      <c r="AGE36" s="9"/>
      <c r="AGF36" s="9"/>
      <c r="AGG36" s="9"/>
      <c r="AGH36" s="9"/>
      <c r="AGI36" s="9"/>
      <c r="AGJ36" s="9"/>
      <c r="AGK36" s="9"/>
      <c r="AGL36" s="9"/>
      <c r="AGM36" s="9"/>
      <c r="AGN36" s="9"/>
      <c r="AGO36" s="9"/>
      <c r="AGP36" s="9"/>
      <c r="AGQ36" s="9"/>
      <c r="AGR36" s="9"/>
      <c r="AGS36" s="9"/>
      <c r="AGT36" s="9"/>
      <c r="AGU36" s="9"/>
      <c r="AGV36" s="9"/>
      <c r="AGW36" s="9"/>
      <c r="AGX36" s="9"/>
      <c r="AGY36" s="9"/>
      <c r="AGZ36" s="9"/>
      <c r="AHA36" s="9"/>
      <c r="AHB36" s="9"/>
      <c r="AHC36" s="9"/>
      <c r="AHD36" s="9"/>
      <c r="AHE36" s="9"/>
      <c r="AHF36" s="9"/>
      <c r="AHG36" s="9"/>
      <c r="AHH36" s="9"/>
      <c r="AHI36" s="9"/>
      <c r="AHJ36" s="9"/>
      <c r="AHK36" s="9"/>
      <c r="AHL36" s="9"/>
      <c r="AHM36" s="9"/>
      <c r="AHN36" s="9"/>
      <c r="AHO36" s="9"/>
      <c r="AHP36" s="9"/>
      <c r="AHQ36" s="9"/>
      <c r="AHR36" s="9"/>
      <c r="AHS36" s="9"/>
      <c r="AHT36" s="9"/>
      <c r="AHU36" s="9"/>
      <c r="AHV36" s="9"/>
      <c r="AHW36" s="9"/>
      <c r="AHX36" s="9"/>
      <c r="AHY36" s="9"/>
      <c r="AHZ36" s="9"/>
      <c r="AIA36" s="9"/>
      <c r="AIB36" s="9"/>
      <c r="AIC36" s="9"/>
      <c r="AID36" s="9"/>
      <c r="AIE36" s="9"/>
      <c r="AIF36" s="9"/>
      <c r="AIG36" s="9"/>
      <c r="AIH36" s="9"/>
      <c r="AII36" s="9"/>
      <c r="AIJ36" s="9"/>
      <c r="AIK36" s="9"/>
      <c r="AIL36" s="9"/>
      <c r="AIM36" s="9"/>
      <c r="AIN36" s="9"/>
      <c r="AIO36" s="9"/>
      <c r="AIP36" s="9"/>
      <c r="AIQ36" s="9"/>
      <c r="AIR36" s="9"/>
      <c r="AIS36" s="9"/>
      <c r="AIT36" s="9"/>
      <c r="AIU36" s="9"/>
      <c r="AIV36" s="9"/>
      <c r="AIW36" s="9"/>
      <c r="AIX36" s="9"/>
      <c r="AIY36" s="9"/>
      <c r="AIZ36" s="9"/>
      <c r="AJA36" s="9"/>
      <c r="AJB36" s="9"/>
      <c r="AJC36" s="9"/>
      <c r="AJD36" s="9"/>
      <c r="AJE36" s="9"/>
      <c r="AJF36" s="9"/>
      <c r="AJG36" s="9"/>
      <c r="AJH36" s="9"/>
      <c r="AJI36" s="9"/>
      <c r="AJJ36" s="9"/>
      <c r="AJK36" s="9"/>
      <c r="AJL36" s="9"/>
      <c r="AJM36" s="9"/>
      <c r="AJN36" s="9"/>
      <c r="AJO36" s="9"/>
      <c r="AJP36" s="9"/>
      <c r="AJQ36" s="9"/>
      <c r="AJR36" s="9"/>
      <c r="AJS36" s="9"/>
      <c r="AJT36" s="9"/>
      <c r="AJU36" s="9"/>
      <c r="AJV36" s="9"/>
      <c r="AJW36" s="9"/>
      <c r="AJX36" s="9"/>
      <c r="AJY36" s="9"/>
      <c r="AJZ36" s="9"/>
      <c r="AKA36" s="9"/>
      <c r="AKB36" s="9"/>
      <c r="AKC36" s="9"/>
      <c r="AKD36" s="9"/>
      <c r="AKE36" s="9"/>
      <c r="AKF36" s="9"/>
      <c r="AKG36" s="9"/>
      <c r="AKH36" s="9"/>
      <c r="AKI36" s="9"/>
      <c r="AKJ36" s="9"/>
      <c r="AKK36" s="9"/>
      <c r="AKL36" s="9"/>
      <c r="AKM36" s="9"/>
      <c r="AKN36" s="9"/>
      <c r="AKO36" s="9"/>
      <c r="AKP36" s="9"/>
      <c r="AKQ36" s="9"/>
      <c r="AKR36" s="9"/>
      <c r="AKS36" s="9"/>
      <c r="AKT36" s="9"/>
      <c r="AKU36" s="9"/>
      <c r="AKV36" s="9"/>
      <c r="AKW36" s="9"/>
      <c r="AKX36" s="9"/>
    </row>
    <row r="37" spans="1:986" ht="30.75" customHeight="1" x14ac:dyDescent="0.25">
      <c r="A37" s="95"/>
      <c r="B37" s="98"/>
      <c r="C37" s="89"/>
      <c r="D37" s="18" t="s">
        <v>72</v>
      </c>
      <c r="E37" s="3">
        <v>0</v>
      </c>
      <c r="F37" s="3">
        <v>0</v>
      </c>
      <c r="G37" s="3">
        <v>0</v>
      </c>
      <c r="H37" s="61">
        <v>0</v>
      </c>
      <c r="I37" s="61">
        <v>0</v>
      </c>
      <c r="J37" s="61">
        <v>0</v>
      </c>
      <c r="K37" s="61">
        <v>0</v>
      </c>
      <c r="L37" s="3">
        <v>0</v>
      </c>
      <c r="M37" s="3">
        <v>0</v>
      </c>
      <c r="N37" s="3">
        <v>0</v>
      </c>
      <c r="O37" s="3">
        <v>0</v>
      </c>
      <c r="P37" s="3">
        <v>0</v>
      </c>
      <c r="Q37" s="3">
        <v>0</v>
      </c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9"/>
      <c r="CB37" s="9"/>
      <c r="CC37" s="9"/>
      <c r="CD37" s="9"/>
      <c r="CE37" s="9"/>
      <c r="CF37" s="9"/>
      <c r="CG37" s="9"/>
      <c r="CH37" s="9"/>
      <c r="CI37" s="9"/>
      <c r="CJ37" s="9"/>
      <c r="CK37" s="9"/>
      <c r="CL37" s="9"/>
      <c r="CM37" s="9"/>
      <c r="CN37" s="9"/>
      <c r="CO37" s="9"/>
      <c r="CP37" s="9"/>
      <c r="CQ37" s="9"/>
      <c r="CR37" s="9"/>
      <c r="CS37" s="9"/>
      <c r="CT37" s="9"/>
      <c r="CU37" s="9"/>
      <c r="CV37" s="9"/>
      <c r="CW37" s="9"/>
      <c r="CX37" s="9"/>
      <c r="CY37" s="9"/>
      <c r="CZ37" s="9"/>
      <c r="DA37" s="9"/>
      <c r="DB37" s="9"/>
      <c r="DC37" s="9"/>
      <c r="DD37" s="9"/>
      <c r="DE37" s="9"/>
      <c r="DF37" s="9"/>
      <c r="DG37" s="9"/>
      <c r="DH37" s="9"/>
      <c r="DI37" s="9"/>
      <c r="DJ37" s="9"/>
      <c r="DK37" s="9"/>
      <c r="DL37" s="9"/>
      <c r="DM37" s="9"/>
      <c r="DN37" s="9"/>
      <c r="DO37" s="9"/>
      <c r="DP37" s="9"/>
      <c r="DQ37" s="9"/>
      <c r="DR37" s="9"/>
      <c r="DS37" s="9"/>
      <c r="DT37" s="9"/>
      <c r="DU37" s="9"/>
      <c r="DV37" s="9"/>
      <c r="DW37" s="9"/>
      <c r="DX37" s="9"/>
      <c r="DY37" s="9"/>
      <c r="DZ37" s="9"/>
      <c r="EA37" s="9"/>
      <c r="EB37" s="9"/>
      <c r="EC37" s="9"/>
      <c r="ED37" s="9"/>
      <c r="EE37" s="9"/>
      <c r="EF37" s="9"/>
      <c r="EG37" s="9"/>
      <c r="EH37" s="9"/>
      <c r="EI37" s="9"/>
      <c r="EJ37" s="9"/>
      <c r="EK37" s="9"/>
      <c r="EL37" s="9"/>
      <c r="EM37" s="9"/>
      <c r="EN37" s="9"/>
      <c r="EO37" s="9"/>
      <c r="EP37" s="9"/>
      <c r="EQ37" s="9"/>
      <c r="ER37" s="9"/>
      <c r="ES37" s="9"/>
      <c r="ET37" s="9"/>
      <c r="EU37" s="9"/>
      <c r="EV37" s="9"/>
      <c r="EW37" s="9"/>
      <c r="EX37" s="9"/>
      <c r="EY37" s="9"/>
      <c r="EZ37" s="9"/>
      <c r="FA37" s="9"/>
      <c r="FB37" s="9"/>
      <c r="FC37" s="9"/>
      <c r="FD37" s="9"/>
      <c r="FE37" s="9"/>
      <c r="FF37" s="9"/>
      <c r="FG37" s="9"/>
      <c r="FH37" s="9"/>
      <c r="FI37" s="9"/>
      <c r="FJ37" s="9"/>
      <c r="FK37" s="9"/>
      <c r="FL37" s="9"/>
      <c r="FM37" s="9"/>
      <c r="FN37" s="9"/>
      <c r="FO37" s="9"/>
      <c r="FP37" s="9"/>
      <c r="FQ37" s="9"/>
      <c r="FR37" s="9"/>
      <c r="FS37" s="9"/>
      <c r="FT37" s="9"/>
      <c r="FU37" s="9"/>
      <c r="FV37" s="9"/>
      <c r="FW37" s="9"/>
      <c r="FX37" s="9"/>
      <c r="FY37" s="9"/>
      <c r="FZ37" s="9"/>
      <c r="GA37" s="9"/>
      <c r="GB37" s="9"/>
      <c r="GC37" s="9"/>
      <c r="GD37" s="9"/>
      <c r="GE37" s="9"/>
      <c r="GF37" s="9"/>
      <c r="GG37" s="9"/>
      <c r="GH37" s="9"/>
      <c r="GI37" s="9"/>
      <c r="GJ37" s="9"/>
      <c r="GK37" s="9"/>
      <c r="GL37" s="9"/>
      <c r="GM37" s="9"/>
      <c r="GN37" s="9"/>
      <c r="GO37" s="9"/>
      <c r="GP37" s="9"/>
      <c r="GQ37" s="9"/>
      <c r="GR37" s="9"/>
      <c r="GS37" s="9"/>
      <c r="GT37" s="9"/>
      <c r="GU37" s="9"/>
      <c r="GV37" s="9"/>
      <c r="GW37" s="9"/>
      <c r="GX37" s="9"/>
      <c r="GY37" s="9"/>
      <c r="GZ37" s="9"/>
      <c r="HA37" s="9"/>
      <c r="HB37" s="9"/>
      <c r="HC37" s="9"/>
      <c r="HD37" s="9"/>
      <c r="HE37" s="9"/>
      <c r="HF37" s="9"/>
      <c r="HG37" s="9"/>
      <c r="HH37" s="9"/>
      <c r="HI37" s="9"/>
      <c r="HJ37" s="9"/>
      <c r="HK37" s="9"/>
      <c r="HL37" s="9"/>
      <c r="HM37" s="9"/>
      <c r="HN37" s="9"/>
      <c r="HO37" s="9"/>
      <c r="HP37" s="9"/>
      <c r="HQ37" s="9"/>
      <c r="HR37" s="9"/>
      <c r="HS37" s="9"/>
      <c r="HT37" s="9"/>
      <c r="HU37" s="9"/>
      <c r="HV37" s="9"/>
      <c r="HW37" s="9"/>
      <c r="HX37" s="9"/>
      <c r="HY37" s="9"/>
      <c r="HZ37" s="9"/>
      <c r="IA37" s="9"/>
      <c r="IB37" s="9"/>
      <c r="IC37" s="9"/>
      <c r="ID37" s="9"/>
      <c r="IE37" s="9"/>
      <c r="IF37" s="9"/>
      <c r="IG37" s="9"/>
      <c r="IH37" s="9"/>
      <c r="II37" s="9"/>
      <c r="IJ37" s="9"/>
      <c r="IK37" s="9"/>
      <c r="IL37" s="9"/>
      <c r="IM37" s="9"/>
      <c r="IN37" s="9"/>
      <c r="IO37" s="9"/>
      <c r="IP37" s="9"/>
      <c r="IQ37" s="9"/>
      <c r="IR37" s="9"/>
      <c r="IS37" s="9"/>
      <c r="IT37" s="9"/>
      <c r="IU37" s="9"/>
      <c r="IV37" s="9"/>
      <c r="IW37" s="9"/>
      <c r="IX37" s="9"/>
      <c r="IY37" s="9"/>
      <c r="IZ37" s="9"/>
      <c r="JA37" s="9"/>
      <c r="JB37" s="9"/>
      <c r="JC37" s="9"/>
      <c r="JD37" s="9"/>
      <c r="JE37" s="9"/>
      <c r="JF37" s="9"/>
      <c r="JG37" s="9"/>
      <c r="JH37" s="9"/>
      <c r="JI37" s="9"/>
      <c r="JJ37" s="9"/>
      <c r="JK37" s="9"/>
      <c r="JL37" s="9"/>
      <c r="JM37" s="9"/>
      <c r="JN37" s="9"/>
      <c r="JO37" s="9"/>
      <c r="JP37" s="9"/>
      <c r="JQ37" s="9"/>
      <c r="JR37" s="9"/>
      <c r="JS37" s="9"/>
      <c r="JT37" s="9"/>
      <c r="JU37" s="9"/>
      <c r="JV37" s="9"/>
      <c r="JW37" s="9"/>
      <c r="JX37" s="9"/>
      <c r="JY37" s="9"/>
      <c r="JZ37" s="9"/>
      <c r="KA37" s="9"/>
      <c r="KB37" s="9"/>
      <c r="KC37" s="9"/>
      <c r="KD37" s="9"/>
      <c r="KE37" s="9"/>
      <c r="KF37" s="9"/>
      <c r="KG37" s="9"/>
      <c r="KH37" s="9"/>
      <c r="KI37" s="9"/>
      <c r="KJ37" s="9"/>
      <c r="KK37" s="9"/>
      <c r="KL37" s="9"/>
      <c r="KM37" s="9"/>
      <c r="KN37" s="9"/>
      <c r="KO37" s="9"/>
      <c r="KP37" s="9"/>
      <c r="KQ37" s="9"/>
      <c r="KR37" s="9"/>
      <c r="KS37" s="9"/>
      <c r="KT37" s="9"/>
      <c r="KU37" s="9"/>
      <c r="KV37" s="9"/>
      <c r="KW37" s="9"/>
      <c r="KX37" s="9"/>
      <c r="KY37" s="9"/>
      <c r="KZ37" s="9"/>
      <c r="LA37" s="9"/>
      <c r="LB37" s="9"/>
      <c r="LC37" s="9"/>
      <c r="LD37" s="9"/>
      <c r="LE37" s="9"/>
      <c r="LF37" s="9"/>
      <c r="LG37" s="9"/>
      <c r="LH37" s="9"/>
      <c r="LI37" s="9"/>
      <c r="LJ37" s="9"/>
      <c r="LK37" s="9"/>
      <c r="LL37" s="9"/>
      <c r="LM37" s="9"/>
      <c r="LN37" s="9"/>
      <c r="LO37" s="9"/>
      <c r="LP37" s="9"/>
      <c r="LQ37" s="9"/>
      <c r="LR37" s="9"/>
      <c r="LS37" s="9"/>
      <c r="LT37" s="9"/>
      <c r="LU37" s="9"/>
      <c r="LV37" s="9"/>
      <c r="LW37" s="9"/>
      <c r="LX37" s="9"/>
      <c r="LY37" s="9"/>
      <c r="LZ37" s="9"/>
      <c r="MA37" s="9"/>
      <c r="MB37" s="9"/>
      <c r="MC37" s="9"/>
      <c r="MD37" s="9"/>
      <c r="ME37" s="9"/>
      <c r="MF37" s="9"/>
      <c r="MG37" s="9"/>
      <c r="MH37" s="9"/>
      <c r="MI37" s="9"/>
      <c r="MJ37" s="9"/>
      <c r="MK37" s="9"/>
      <c r="ML37" s="9"/>
      <c r="MM37" s="9"/>
      <c r="MN37" s="9"/>
      <c r="MO37" s="9"/>
      <c r="MP37" s="9"/>
      <c r="MQ37" s="9"/>
      <c r="MR37" s="9"/>
      <c r="MS37" s="9"/>
      <c r="MT37" s="9"/>
      <c r="MU37" s="9"/>
      <c r="MV37" s="9"/>
      <c r="MW37" s="9"/>
      <c r="MX37" s="9"/>
      <c r="MY37" s="9"/>
      <c r="MZ37" s="9"/>
      <c r="NA37" s="9"/>
      <c r="NB37" s="9"/>
      <c r="NC37" s="9"/>
      <c r="ND37" s="9"/>
      <c r="NE37" s="9"/>
      <c r="NF37" s="9"/>
      <c r="NG37" s="9"/>
      <c r="NH37" s="9"/>
      <c r="NI37" s="9"/>
      <c r="NJ37" s="9"/>
      <c r="NK37" s="9"/>
      <c r="NL37" s="9"/>
      <c r="NM37" s="9"/>
      <c r="NN37" s="9"/>
      <c r="NO37" s="9"/>
      <c r="NP37" s="9"/>
      <c r="NQ37" s="9"/>
      <c r="NR37" s="9"/>
      <c r="NS37" s="9"/>
      <c r="NT37" s="9"/>
      <c r="NU37" s="9"/>
      <c r="NV37" s="9"/>
      <c r="NW37" s="9"/>
      <c r="NX37" s="9"/>
      <c r="NY37" s="9"/>
      <c r="NZ37" s="9"/>
      <c r="OA37" s="9"/>
      <c r="OB37" s="9"/>
      <c r="OC37" s="9"/>
      <c r="OD37" s="9"/>
      <c r="OE37" s="9"/>
      <c r="OF37" s="9"/>
      <c r="OG37" s="9"/>
      <c r="OH37" s="9"/>
      <c r="OI37" s="9"/>
      <c r="OJ37" s="9"/>
      <c r="OK37" s="9"/>
      <c r="OL37" s="9"/>
      <c r="OM37" s="9"/>
      <c r="ON37" s="9"/>
      <c r="OO37" s="9"/>
      <c r="OP37" s="9"/>
      <c r="OQ37" s="9"/>
      <c r="OR37" s="9"/>
      <c r="OS37" s="9"/>
      <c r="OT37" s="9"/>
      <c r="OU37" s="9"/>
      <c r="OV37" s="9"/>
      <c r="OW37" s="9"/>
      <c r="OX37" s="9"/>
      <c r="OY37" s="9"/>
      <c r="OZ37" s="9"/>
      <c r="PA37" s="9"/>
      <c r="PB37" s="9"/>
      <c r="PC37" s="9"/>
      <c r="PD37" s="9"/>
      <c r="PE37" s="9"/>
      <c r="PF37" s="9"/>
      <c r="PG37" s="9"/>
      <c r="PH37" s="9"/>
      <c r="PI37" s="9"/>
      <c r="PJ37" s="9"/>
      <c r="PK37" s="9"/>
      <c r="PL37" s="9"/>
      <c r="PM37" s="9"/>
      <c r="PN37" s="9"/>
      <c r="PO37" s="9"/>
      <c r="PP37" s="9"/>
      <c r="PQ37" s="9"/>
      <c r="PR37" s="9"/>
      <c r="PS37" s="9"/>
      <c r="PT37" s="9"/>
      <c r="PU37" s="9"/>
      <c r="PV37" s="9"/>
      <c r="PW37" s="9"/>
      <c r="PX37" s="9"/>
      <c r="PY37" s="9"/>
      <c r="PZ37" s="9"/>
      <c r="QA37" s="9"/>
      <c r="QB37" s="9"/>
      <c r="QC37" s="9"/>
      <c r="QD37" s="9"/>
      <c r="QE37" s="9"/>
      <c r="QF37" s="9"/>
      <c r="QG37" s="9"/>
      <c r="QH37" s="9"/>
      <c r="QI37" s="9"/>
      <c r="QJ37" s="9"/>
      <c r="QK37" s="9"/>
      <c r="QL37" s="9"/>
      <c r="QM37" s="9"/>
      <c r="QN37" s="9"/>
      <c r="QO37" s="9"/>
      <c r="QP37" s="9"/>
      <c r="QQ37" s="9"/>
      <c r="QR37" s="9"/>
      <c r="QS37" s="9"/>
      <c r="QT37" s="9"/>
      <c r="QU37" s="9"/>
      <c r="QV37" s="9"/>
      <c r="QW37" s="9"/>
      <c r="QX37" s="9"/>
      <c r="QY37" s="9"/>
      <c r="QZ37" s="9"/>
      <c r="RA37" s="9"/>
      <c r="RB37" s="9"/>
      <c r="RC37" s="9"/>
      <c r="RD37" s="9"/>
      <c r="RE37" s="9"/>
      <c r="RF37" s="9"/>
      <c r="RG37" s="9"/>
      <c r="RH37" s="9"/>
      <c r="RI37" s="9"/>
      <c r="RJ37" s="9"/>
      <c r="RK37" s="9"/>
      <c r="RL37" s="9"/>
      <c r="RM37" s="9"/>
      <c r="RN37" s="9"/>
      <c r="RO37" s="9"/>
      <c r="RP37" s="9"/>
      <c r="RQ37" s="9"/>
      <c r="RR37" s="9"/>
      <c r="RS37" s="9"/>
      <c r="RT37" s="9"/>
      <c r="RU37" s="9"/>
      <c r="RV37" s="9"/>
      <c r="RW37" s="9"/>
      <c r="RX37" s="9"/>
      <c r="RY37" s="9"/>
      <c r="RZ37" s="9"/>
      <c r="SA37" s="9"/>
      <c r="SB37" s="9"/>
      <c r="SC37" s="9"/>
      <c r="SD37" s="9"/>
      <c r="SE37" s="9"/>
      <c r="SF37" s="9"/>
      <c r="SG37" s="9"/>
      <c r="SH37" s="9"/>
      <c r="SI37" s="9"/>
      <c r="SJ37" s="9"/>
      <c r="SK37" s="9"/>
      <c r="SL37" s="9"/>
      <c r="SM37" s="9"/>
      <c r="SN37" s="9"/>
      <c r="SO37" s="9"/>
      <c r="SP37" s="9"/>
      <c r="SQ37" s="9"/>
      <c r="SR37" s="9"/>
      <c r="SS37" s="9"/>
      <c r="ST37" s="9"/>
      <c r="SU37" s="9"/>
      <c r="SV37" s="9"/>
      <c r="SW37" s="9"/>
      <c r="SX37" s="9"/>
      <c r="SY37" s="9"/>
      <c r="SZ37" s="9"/>
      <c r="TA37" s="9"/>
      <c r="TB37" s="9"/>
      <c r="TC37" s="9"/>
      <c r="TD37" s="9"/>
      <c r="TE37" s="9"/>
      <c r="TF37" s="9"/>
      <c r="TG37" s="9"/>
      <c r="TH37" s="9"/>
      <c r="TI37" s="9"/>
      <c r="TJ37" s="9"/>
      <c r="TK37" s="9"/>
      <c r="TL37" s="9"/>
      <c r="TM37" s="9"/>
      <c r="TN37" s="9"/>
      <c r="TO37" s="9"/>
      <c r="TP37" s="9"/>
      <c r="TQ37" s="9"/>
      <c r="TR37" s="9"/>
      <c r="TS37" s="9"/>
      <c r="TT37" s="9"/>
      <c r="TU37" s="9"/>
      <c r="TV37" s="9"/>
      <c r="TW37" s="9"/>
      <c r="TX37" s="9"/>
      <c r="TY37" s="9"/>
      <c r="TZ37" s="9"/>
      <c r="UA37" s="9"/>
      <c r="UB37" s="9"/>
      <c r="UC37" s="9"/>
      <c r="UD37" s="9"/>
      <c r="UE37" s="9"/>
      <c r="UF37" s="9"/>
      <c r="UG37" s="9"/>
      <c r="UH37" s="9"/>
      <c r="UI37" s="9"/>
      <c r="UJ37" s="9"/>
      <c r="UK37" s="9"/>
      <c r="UL37" s="9"/>
      <c r="UM37" s="9"/>
      <c r="UN37" s="9"/>
      <c r="UO37" s="9"/>
      <c r="UP37" s="9"/>
      <c r="UQ37" s="9"/>
      <c r="UR37" s="9"/>
      <c r="US37" s="9"/>
      <c r="UT37" s="9"/>
      <c r="UU37" s="9"/>
      <c r="UV37" s="9"/>
      <c r="UW37" s="9"/>
      <c r="UX37" s="9"/>
      <c r="UY37" s="9"/>
      <c r="UZ37" s="9"/>
      <c r="VA37" s="9"/>
      <c r="VB37" s="9"/>
      <c r="VC37" s="9"/>
      <c r="VD37" s="9"/>
      <c r="VE37" s="9"/>
      <c r="VF37" s="9"/>
      <c r="VG37" s="9"/>
      <c r="VH37" s="9"/>
      <c r="VI37" s="9"/>
      <c r="VJ37" s="9"/>
      <c r="VK37" s="9"/>
      <c r="VL37" s="9"/>
      <c r="VM37" s="9"/>
      <c r="VN37" s="9"/>
      <c r="VO37" s="9"/>
      <c r="VP37" s="9"/>
      <c r="VQ37" s="9"/>
      <c r="VR37" s="9"/>
      <c r="VS37" s="9"/>
      <c r="VT37" s="9"/>
      <c r="VU37" s="9"/>
      <c r="VV37" s="9"/>
      <c r="VW37" s="9"/>
      <c r="VX37" s="9"/>
      <c r="VY37" s="9"/>
      <c r="VZ37" s="9"/>
      <c r="WA37" s="9"/>
      <c r="WB37" s="9"/>
      <c r="WC37" s="9"/>
      <c r="WD37" s="9"/>
      <c r="WE37" s="9"/>
      <c r="WF37" s="9"/>
      <c r="WG37" s="9"/>
      <c r="WH37" s="9"/>
      <c r="WI37" s="9"/>
      <c r="WJ37" s="9"/>
      <c r="WK37" s="9"/>
      <c r="WL37" s="9"/>
      <c r="WM37" s="9"/>
      <c r="WN37" s="9"/>
      <c r="WO37" s="9"/>
      <c r="WP37" s="9"/>
      <c r="WQ37" s="9"/>
      <c r="WR37" s="9"/>
      <c r="WS37" s="9"/>
      <c r="WT37" s="9"/>
      <c r="WU37" s="9"/>
      <c r="WV37" s="9"/>
      <c r="WW37" s="9"/>
      <c r="WX37" s="9"/>
      <c r="WY37" s="9"/>
      <c r="WZ37" s="9"/>
      <c r="XA37" s="9"/>
      <c r="XB37" s="9"/>
      <c r="XC37" s="9"/>
      <c r="XD37" s="9"/>
      <c r="XE37" s="9"/>
      <c r="XF37" s="9"/>
      <c r="XG37" s="9"/>
      <c r="XH37" s="9"/>
      <c r="XI37" s="9"/>
      <c r="XJ37" s="9"/>
      <c r="XK37" s="9"/>
      <c r="XL37" s="9"/>
      <c r="XM37" s="9"/>
      <c r="XN37" s="9"/>
      <c r="XO37" s="9"/>
      <c r="XP37" s="9"/>
      <c r="XQ37" s="9"/>
      <c r="XR37" s="9"/>
      <c r="XS37" s="9"/>
      <c r="XT37" s="9"/>
      <c r="XU37" s="9"/>
      <c r="XV37" s="9"/>
      <c r="XW37" s="9"/>
      <c r="XX37" s="9"/>
      <c r="XY37" s="9"/>
      <c r="XZ37" s="9"/>
      <c r="YA37" s="9"/>
      <c r="YB37" s="9"/>
      <c r="YC37" s="9"/>
      <c r="YD37" s="9"/>
      <c r="YE37" s="9"/>
      <c r="YF37" s="9"/>
      <c r="YG37" s="9"/>
      <c r="YH37" s="9"/>
      <c r="YI37" s="9"/>
      <c r="YJ37" s="9"/>
      <c r="YK37" s="9"/>
      <c r="YL37" s="9"/>
      <c r="YM37" s="9"/>
      <c r="YN37" s="9"/>
      <c r="YO37" s="9"/>
      <c r="YP37" s="9"/>
      <c r="YQ37" s="9"/>
      <c r="YR37" s="9"/>
      <c r="YS37" s="9"/>
      <c r="YT37" s="9"/>
      <c r="YU37" s="9"/>
      <c r="YV37" s="9"/>
      <c r="YW37" s="9"/>
      <c r="YX37" s="9"/>
      <c r="YY37" s="9"/>
      <c r="YZ37" s="9"/>
      <c r="ZA37" s="9"/>
      <c r="ZB37" s="9"/>
      <c r="ZC37" s="9"/>
      <c r="ZD37" s="9"/>
      <c r="ZE37" s="9"/>
      <c r="ZF37" s="9"/>
      <c r="ZG37" s="9"/>
      <c r="ZH37" s="9"/>
      <c r="ZI37" s="9"/>
      <c r="ZJ37" s="9"/>
      <c r="ZK37" s="9"/>
      <c r="ZL37" s="9"/>
      <c r="ZM37" s="9"/>
      <c r="ZN37" s="9"/>
      <c r="ZO37" s="9"/>
      <c r="ZP37" s="9"/>
      <c r="ZQ37" s="9"/>
      <c r="ZR37" s="9"/>
      <c r="ZS37" s="9"/>
      <c r="ZT37" s="9"/>
      <c r="ZU37" s="9"/>
      <c r="ZV37" s="9"/>
      <c r="ZW37" s="9"/>
      <c r="ZX37" s="9"/>
      <c r="ZY37" s="9"/>
      <c r="ZZ37" s="9"/>
      <c r="AAA37" s="9"/>
      <c r="AAB37" s="9"/>
      <c r="AAC37" s="9"/>
      <c r="AAD37" s="9"/>
      <c r="AAE37" s="9"/>
      <c r="AAF37" s="9"/>
      <c r="AAG37" s="9"/>
      <c r="AAH37" s="9"/>
      <c r="AAI37" s="9"/>
      <c r="AAJ37" s="9"/>
      <c r="AAK37" s="9"/>
      <c r="AAL37" s="9"/>
      <c r="AAM37" s="9"/>
      <c r="AAN37" s="9"/>
      <c r="AAO37" s="9"/>
      <c r="AAP37" s="9"/>
      <c r="AAQ37" s="9"/>
      <c r="AAR37" s="9"/>
      <c r="AAS37" s="9"/>
      <c r="AAT37" s="9"/>
      <c r="AAU37" s="9"/>
      <c r="AAV37" s="9"/>
      <c r="AAW37" s="9"/>
      <c r="AAX37" s="9"/>
      <c r="AAY37" s="9"/>
      <c r="AAZ37" s="9"/>
      <c r="ABA37" s="9"/>
      <c r="ABB37" s="9"/>
      <c r="ABC37" s="9"/>
      <c r="ABD37" s="9"/>
      <c r="ABE37" s="9"/>
      <c r="ABF37" s="9"/>
      <c r="ABG37" s="9"/>
      <c r="ABH37" s="9"/>
      <c r="ABI37" s="9"/>
      <c r="ABJ37" s="9"/>
      <c r="ABK37" s="9"/>
      <c r="ABL37" s="9"/>
      <c r="ABM37" s="9"/>
      <c r="ABN37" s="9"/>
      <c r="ABO37" s="9"/>
      <c r="ABP37" s="9"/>
      <c r="ABQ37" s="9"/>
      <c r="ABR37" s="9"/>
      <c r="ABS37" s="9"/>
      <c r="ABT37" s="9"/>
      <c r="ABU37" s="9"/>
      <c r="ABV37" s="9"/>
      <c r="ABW37" s="9"/>
      <c r="ABX37" s="9"/>
      <c r="ABY37" s="9"/>
      <c r="ABZ37" s="9"/>
      <c r="ACA37" s="9"/>
      <c r="ACB37" s="9"/>
      <c r="ACC37" s="9"/>
      <c r="ACD37" s="9"/>
      <c r="ACE37" s="9"/>
      <c r="ACF37" s="9"/>
      <c r="ACG37" s="9"/>
      <c r="ACH37" s="9"/>
      <c r="ACI37" s="9"/>
      <c r="ACJ37" s="9"/>
      <c r="ACK37" s="9"/>
      <c r="ACL37" s="9"/>
      <c r="ACM37" s="9"/>
      <c r="ACN37" s="9"/>
      <c r="ACO37" s="9"/>
      <c r="ACP37" s="9"/>
      <c r="ACQ37" s="9"/>
      <c r="ACR37" s="9"/>
      <c r="ACS37" s="9"/>
      <c r="ACT37" s="9"/>
      <c r="ACU37" s="9"/>
      <c r="ACV37" s="9"/>
      <c r="ACW37" s="9"/>
      <c r="ACX37" s="9"/>
      <c r="ACY37" s="9"/>
      <c r="ACZ37" s="9"/>
      <c r="ADA37" s="9"/>
      <c r="ADB37" s="9"/>
      <c r="ADC37" s="9"/>
      <c r="ADD37" s="9"/>
      <c r="ADE37" s="9"/>
      <c r="ADF37" s="9"/>
      <c r="ADG37" s="9"/>
      <c r="ADH37" s="9"/>
      <c r="ADI37" s="9"/>
      <c r="ADJ37" s="9"/>
      <c r="ADK37" s="9"/>
      <c r="ADL37" s="9"/>
      <c r="ADM37" s="9"/>
      <c r="ADN37" s="9"/>
      <c r="ADO37" s="9"/>
      <c r="ADP37" s="9"/>
      <c r="ADQ37" s="9"/>
      <c r="ADR37" s="9"/>
      <c r="ADS37" s="9"/>
      <c r="ADT37" s="9"/>
      <c r="ADU37" s="9"/>
      <c r="ADV37" s="9"/>
      <c r="ADW37" s="9"/>
      <c r="ADX37" s="9"/>
      <c r="ADY37" s="9"/>
      <c r="ADZ37" s="9"/>
      <c r="AEA37" s="9"/>
      <c r="AEB37" s="9"/>
      <c r="AEC37" s="9"/>
      <c r="AED37" s="9"/>
      <c r="AEE37" s="9"/>
      <c r="AEF37" s="9"/>
      <c r="AEG37" s="9"/>
      <c r="AEH37" s="9"/>
      <c r="AEI37" s="9"/>
      <c r="AEJ37" s="9"/>
      <c r="AEK37" s="9"/>
      <c r="AEL37" s="9"/>
      <c r="AEM37" s="9"/>
      <c r="AEN37" s="9"/>
      <c r="AEO37" s="9"/>
      <c r="AEP37" s="9"/>
      <c r="AEQ37" s="9"/>
      <c r="AER37" s="9"/>
      <c r="AES37" s="9"/>
      <c r="AET37" s="9"/>
      <c r="AEU37" s="9"/>
      <c r="AEV37" s="9"/>
      <c r="AEW37" s="9"/>
      <c r="AEX37" s="9"/>
      <c r="AEY37" s="9"/>
      <c r="AEZ37" s="9"/>
      <c r="AFA37" s="9"/>
      <c r="AFB37" s="9"/>
      <c r="AFC37" s="9"/>
      <c r="AFD37" s="9"/>
      <c r="AFE37" s="9"/>
      <c r="AFF37" s="9"/>
      <c r="AFG37" s="9"/>
      <c r="AFH37" s="9"/>
      <c r="AFI37" s="9"/>
      <c r="AFJ37" s="9"/>
      <c r="AFK37" s="9"/>
      <c r="AFL37" s="9"/>
      <c r="AFM37" s="9"/>
      <c r="AFN37" s="9"/>
      <c r="AFO37" s="9"/>
      <c r="AFP37" s="9"/>
      <c r="AFQ37" s="9"/>
      <c r="AFR37" s="9"/>
      <c r="AFS37" s="9"/>
      <c r="AFT37" s="9"/>
      <c r="AFU37" s="9"/>
      <c r="AFV37" s="9"/>
      <c r="AFW37" s="9"/>
      <c r="AFX37" s="9"/>
      <c r="AFY37" s="9"/>
      <c r="AFZ37" s="9"/>
      <c r="AGA37" s="9"/>
      <c r="AGB37" s="9"/>
      <c r="AGC37" s="9"/>
      <c r="AGD37" s="9"/>
      <c r="AGE37" s="9"/>
      <c r="AGF37" s="9"/>
      <c r="AGG37" s="9"/>
      <c r="AGH37" s="9"/>
      <c r="AGI37" s="9"/>
      <c r="AGJ37" s="9"/>
      <c r="AGK37" s="9"/>
      <c r="AGL37" s="9"/>
      <c r="AGM37" s="9"/>
      <c r="AGN37" s="9"/>
      <c r="AGO37" s="9"/>
      <c r="AGP37" s="9"/>
      <c r="AGQ37" s="9"/>
      <c r="AGR37" s="9"/>
      <c r="AGS37" s="9"/>
      <c r="AGT37" s="9"/>
      <c r="AGU37" s="9"/>
      <c r="AGV37" s="9"/>
      <c r="AGW37" s="9"/>
      <c r="AGX37" s="9"/>
      <c r="AGY37" s="9"/>
      <c r="AGZ37" s="9"/>
      <c r="AHA37" s="9"/>
      <c r="AHB37" s="9"/>
      <c r="AHC37" s="9"/>
      <c r="AHD37" s="9"/>
      <c r="AHE37" s="9"/>
      <c r="AHF37" s="9"/>
      <c r="AHG37" s="9"/>
      <c r="AHH37" s="9"/>
      <c r="AHI37" s="9"/>
      <c r="AHJ37" s="9"/>
      <c r="AHK37" s="9"/>
      <c r="AHL37" s="9"/>
      <c r="AHM37" s="9"/>
      <c r="AHN37" s="9"/>
      <c r="AHO37" s="9"/>
      <c r="AHP37" s="9"/>
      <c r="AHQ37" s="9"/>
      <c r="AHR37" s="9"/>
      <c r="AHS37" s="9"/>
      <c r="AHT37" s="9"/>
      <c r="AHU37" s="9"/>
      <c r="AHV37" s="9"/>
      <c r="AHW37" s="9"/>
      <c r="AHX37" s="9"/>
      <c r="AHY37" s="9"/>
      <c r="AHZ37" s="9"/>
      <c r="AIA37" s="9"/>
      <c r="AIB37" s="9"/>
      <c r="AIC37" s="9"/>
      <c r="AID37" s="9"/>
      <c r="AIE37" s="9"/>
      <c r="AIF37" s="9"/>
      <c r="AIG37" s="9"/>
      <c r="AIH37" s="9"/>
      <c r="AII37" s="9"/>
      <c r="AIJ37" s="9"/>
      <c r="AIK37" s="9"/>
      <c r="AIL37" s="9"/>
      <c r="AIM37" s="9"/>
      <c r="AIN37" s="9"/>
      <c r="AIO37" s="9"/>
      <c r="AIP37" s="9"/>
      <c r="AIQ37" s="9"/>
      <c r="AIR37" s="9"/>
      <c r="AIS37" s="9"/>
      <c r="AIT37" s="9"/>
      <c r="AIU37" s="9"/>
      <c r="AIV37" s="9"/>
      <c r="AIW37" s="9"/>
      <c r="AIX37" s="9"/>
      <c r="AIY37" s="9"/>
      <c r="AIZ37" s="9"/>
      <c r="AJA37" s="9"/>
      <c r="AJB37" s="9"/>
      <c r="AJC37" s="9"/>
      <c r="AJD37" s="9"/>
      <c r="AJE37" s="9"/>
      <c r="AJF37" s="9"/>
      <c r="AJG37" s="9"/>
      <c r="AJH37" s="9"/>
      <c r="AJI37" s="9"/>
      <c r="AJJ37" s="9"/>
      <c r="AJK37" s="9"/>
      <c r="AJL37" s="9"/>
      <c r="AJM37" s="9"/>
      <c r="AJN37" s="9"/>
      <c r="AJO37" s="9"/>
      <c r="AJP37" s="9"/>
      <c r="AJQ37" s="9"/>
      <c r="AJR37" s="9"/>
      <c r="AJS37" s="9"/>
      <c r="AJT37" s="9"/>
      <c r="AJU37" s="9"/>
      <c r="AJV37" s="9"/>
      <c r="AJW37" s="9"/>
      <c r="AJX37" s="9"/>
      <c r="AJY37" s="9"/>
      <c r="AJZ37" s="9"/>
      <c r="AKA37" s="9"/>
      <c r="AKB37" s="9"/>
      <c r="AKC37" s="9"/>
      <c r="AKD37" s="9"/>
      <c r="AKE37" s="9"/>
      <c r="AKF37" s="9"/>
      <c r="AKG37" s="9"/>
      <c r="AKH37" s="9"/>
      <c r="AKI37" s="9"/>
      <c r="AKJ37" s="9"/>
      <c r="AKK37" s="9"/>
      <c r="AKL37" s="9"/>
      <c r="AKM37" s="9"/>
      <c r="AKN37" s="9"/>
      <c r="AKO37" s="9"/>
      <c r="AKP37" s="9"/>
      <c r="AKQ37" s="9"/>
      <c r="AKR37" s="9"/>
      <c r="AKS37" s="9"/>
      <c r="AKT37" s="9"/>
      <c r="AKU37" s="9"/>
      <c r="AKV37" s="9"/>
      <c r="AKW37" s="9"/>
      <c r="AKX37" s="9"/>
    </row>
    <row r="38" spans="1:986" ht="15.75" customHeight="1" x14ac:dyDescent="0.25">
      <c r="A38" s="95"/>
      <c r="B38" s="98"/>
      <c r="C38" s="89"/>
      <c r="D38" s="18" t="s">
        <v>3</v>
      </c>
      <c r="E38" s="3">
        <v>0</v>
      </c>
      <c r="F38" s="3">
        <v>0</v>
      </c>
      <c r="G38" s="3">
        <v>0</v>
      </c>
      <c r="H38" s="61">
        <v>0</v>
      </c>
      <c r="I38" s="61">
        <v>0</v>
      </c>
      <c r="J38" s="61">
        <v>0</v>
      </c>
      <c r="K38" s="61">
        <v>0</v>
      </c>
      <c r="L38" s="3">
        <v>0</v>
      </c>
      <c r="M38" s="3">
        <v>0</v>
      </c>
      <c r="N38" s="3">
        <v>0</v>
      </c>
      <c r="O38" s="3">
        <v>0</v>
      </c>
      <c r="P38" s="3">
        <v>0</v>
      </c>
      <c r="Q38" s="3">
        <v>0</v>
      </c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/>
      <c r="AR38" s="9"/>
      <c r="AS38" s="9"/>
      <c r="AT38" s="9"/>
      <c r="AU38" s="9"/>
      <c r="AV38" s="9"/>
      <c r="AW38" s="9"/>
      <c r="AX38" s="9"/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9"/>
      <c r="CB38" s="9"/>
      <c r="CC38" s="9"/>
      <c r="CD38" s="9"/>
      <c r="CE38" s="9"/>
      <c r="CF38" s="9"/>
      <c r="CG38" s="9"/>
      <c r="CH38" s="9"/>
      <c r="CI38" s="9"/>
      <c r="CJ38" s="9"/>
      <c r="CK38" s="9"/>
      <c r="CL38" s="9"/>
      <c r="CM38" s="9"/>
      <c r="CN38" s="9"/>
      <c r="CO38" s="9"/>
      <c r="CP38" s="9"/>
      <c r="CQ38" s="9"/>
      <c r="CR38" s="9"/>
      <c r="CS38" s="9"/>
      <c r="CT38" s="9"/>
      <c r="CU38" s="9"/>
      <c r="CV38" s="9"/>
      <c r="CW38" s="9"/>
      <c r="CX38" s="9"/>
      <c r="CY38" s="9"/>
      <c r="CZ38" s="9"/>
      <c r="DA38" s="9"/>
      <c r="DB38" s="9"/>
      <c r="DC38" s="9"/>
      <c r="DD38" s="9"/>
      <c r="DE38" s="9"/>
      <c r="DF38" s="9"/>
      <c r="DG38" s="9"/>
      <c r="DH38" s="9"/>
      <c r="DI38" s="9"/>
      <c r="DJ38" s="9"/>
      <c r="DK38" s="9"/>
      <c r="DL38" s="9"/>
      <c r="DM38" s="9"/>
      <c r="DN38" s="9"/>
      <c r="DO38" s="9"/>
      <c r="DP38" s="9"/>
      <c r="DQ38" s="9"/>
      <c r="DR38" s="9"/>
      <c r="DS38" s="9"/>
      <c r="DT38" s="9"/>
      <c r="DU38" s="9"/>
      <c r="DV38" s="9"/>
      <c r="DW38" s="9"/>
      <c r="DX38" s="9"/>
      <c r="DY38" s="9"/>
      <c r="DZ38" s="9"/>
      <c r="EA38" s="9"/>
      <c r="EB38" s="9"/>
      <c r="EC38" s="9"/>
      <c r="ED38" s="9"/>
      <c r="EE38" s="9"/>
      <c r="EF38" s="9"/>
      <c r="EG38" s="9"/>
      <c r="EH38" s="9"/>
      <c r="EI38" s="9"/>
      <c r="EJ38" s="9"/>
      <c r="EK38" s="9"/>
      <c r="EL38" s="9"/>
      <c r="EM38" s="9"/>
      <c r="EN38" s="9"/>
      <c r="EO38" s="9"/>
      <c r="EP38" s="9"/>
      <c r="EQ38" s="9"/>
      <c r="ER38" s="9"/>
      <c r="ES38" s="9"/>
      <c r="ET38" s="9"/>
      <c r="EU38" s="9"/>
      <c r="EV38" s="9"/>
      <c r="EW38" s="9"/>
      <c r="EX38" s="9"/>
      <c r="EY38" s="9"/>
      <c r="EZ38" s="9"/>
      <c r="FA38" s="9"/>
      <c r="FB38" s="9"/>
      <c r="FC38" s="9"/>
      <c r="FD38" s="9"/>
      <c r="FE38" s="9"/>
      <c r="FF38" s="9"/>
      <c r="FG38" s="9"/>
      <c r="FH38" s="9"/>
      <c r="FI38" s="9"/>
      <c r="FJ38" s="9"/>
      <c r="FK38" s="9"/>
      <c r="FL38" s="9"/>
      <c r="FM38" s="9"/>
      <c r="FN38" s="9"/>
      <c r="FO38" s="9"/>
      <c r="FP38" s="9"/>
      <c r="FQ38" s="9"/>
      <c r="FR38" s="9"/>
      <c r="FS38" s="9"/>
      <c r="FT38" s="9"/>
      <c r="FU38" s="9"/>
      <c r="FV38" s="9"/>
      <c r="FW38" s="9"/>
      <c r="FX38" s="9"/>
      <c r="FY38" s="9"/>
      <c r="FZ38" s="9"/>
      <c r="GA38" s="9"/>
      <c r="GB38" s="9"/>
      <c r="GC38" s="9"/>
      <c r="GD38" s="9"/>
      <c r="GE38" s="9"/>
      <c r="GF38" s="9"/>
      <c r="GG38" s="9"/>
      <c r="GH38" s="9"/>
      <c r="GI38" s="9"/>
      <c r="GJ38" s="9"/>
      <c r="GK38" s="9"/>
      <c r="GL38" s="9"/>
      <c r="GM38" s="9"/>
      <c r="GN38" s="9"/>
      <c r="GO38" s="9"/>
      <c r="GP38" s="9"/>
      <c r="GQ38" s="9"/>
      <c r="GR38" s="9"/>
      <c r="GS38" s="9"/>
      <c r="GT38" s="9"/>
      <c r="GU38" s="9"/>
      <c r="GV38" s="9"/>
      <c r="GW38" s="9"/>
      <c r="GX38" s="9"/>
      <c r="GY38" s="9"/>
      <c r="GZ38" s="9"/>
      <c r="HA38" s="9"/>
      <c r="HB38" s="9"/>
      <c r="HC38" s="9"/>
      <c r="HD38" s="9"/>
      <c r="HE38" s="9"/>
      <c r="HF38" s="9"/>
      <c r="HG38" s="9"/>
      <c r="HH38" s="9"/>
      <c r="HI38" s="9"/>
      <c r="HJ38" s="9"/>
      <c r="HK38" s="9"/>
      <c r="HL38" s="9"/>
      <c r="HM38" s="9"/>
      <c r="HN38" s="9"/>
      <c r="HO38" s="9"/>
      <c r="HP38" s="9"/>
      <c r="HQ38" s="9"/>
      <c r="HR38" s="9"/>
      <c r="HS38" s="9"/>
      <c r="HT38" s="9"/>
      <c r="HU38" s="9"/>
      <c r="HV38" s="9"/>
      <c r="HW38" s="9"/>
      <c r="HX38" s="9"/>
      <c r="HY38" s="9"/>
      <c r="HZ38" s="9"/>
      <c r="IA38" s="9"/>
      <c r="IB38" s="9"/>
      <c r="IC38" s="9"/>
      <c r="ID38" s="9"/>
      <c r="IE38" s="9"/>
      <c r="IF38" s="9"/>
      <c r="IG38" s="9"/>
      <c r="IH38" s="9"/>
      <c r="II38" s="9"/>
      <c r="IJ38" s="9"/>
      <c r="IK38" s="9"/>
      <c r="IL38" s="9"/>
      <c r="IM38" s="9"/>
      <c r="IN38" s="9"/>
      <c r="IO38" s="9"/>
      <c r="IP38" s="9"/>
      <c r="IQ38" s="9"/>
      <c r="IR38" s="9"/>
      <c r="IS38" s="9"/>
      <c r="IT38" s="9"/>
      <c r="IU38" s="9"/>
      <c r="IV38" s="9"/>
      <c r="IW38" s="9"/>
      <c r="IX38" s="9"/>
      <c r="IY38" s="9"/>
      <c r="IZ38" s="9"/>
      <c r="JA38" s="9"/>
      <c r="JB38" s="9"/>
      <c r="JC38" s="9"/>
      <c r="JD38" s="9"/>
      <c r="JE38" s="9"/>
      <c r="JF38" s="9"/>
      <c r="JG38" s="9"/>
      <c r="JH38" s="9"/>
      <c r="JI38" s="9"/>
      <c r="JJ38" s="9"/>
      <c r="JK38" s="9"/>
      <c r="JL38" s="9"/>
      <c r="JM38" s="9"/>
      <c r="JN38" s="9"/>
      <c r="JO38" s="9"/>
      <c r="JP38" s="9"/>
      <c r="JQ38" s="9"/>
      <c r="JR38" s="9"/>
      <c r="JS38" s="9"/>
      <c r="JT38" s="9"/>
      <c r="JU38" s="9"/>
      <c r="JV38" s="9"/>
      <c r="JW38" s="9"/>
      <c r="JX38" s="9"/>
      <c r="JY38" s="9"/>
      <c r="JZ38" s="9"/>
      <c r="KA38" s="9"/>
      <c r="KB38" s="9"/>
      <c r="KC38" s="9"/>
      <c r="KD38" s="9"/>
      <c r="KE38" s="9"/>
      <c r="KF38" s="9"/>
      <c r="KG38" s="9"/>
      <c r="KH38" s="9"/>
      <c r="KI38" s="9"/>
      <c r="KJ38" s="9"/>
      <c r="KK38" s="9"/>
      <c r="KL38" s="9"/>
      <c r="KM38" s="9"/>
      <c r="KN38" s="9"/>
      <c r="KO38" s="9"/>
      <c r="KP38" s="9"/>
      <c r="KQ38" s="9"/>
      <c r="KR38" s="9"/>
      <c r="KS38" s="9"/>
      <c r="KT38" s="9"/>
      <c r="KU38" s="9"/>
      <c r="KV38" s="9"/>
      <c r="KW38" s="9"/>
      <c r="KX38" s="9"/>
      <c r="KY38" s="9"/>
      <c r="KZ38" s="9"/>
      <c r="LA38" s="9"/>
      <c r="LB38" s="9"/>
      <c r="LC38" s="9"/>
      <c r="LD38" s="9"/>
      <c r="LE38" s="9"/>
      <c r="LF38" s="9"/>
      <c r="LG38" s="9"/>
      <c r="LH38" s="9"/>
      <c r="LI38" s="9"/>
      <c r="LJ38" s="9"/>
      <c r="LK38" s="9"/>
      <c r="LL38" s="9"/>
      <c r="LM38" s="9"/>
      <c r="LN38" s="9"/>
      <c r="LO38" s="9"/>
      <c r="LP38" s="9"/>
      <c r="LQ38" s="9"/>
      <c r="LR38" s="9"/>
      <c r="LS38" s="9"/>
      <c r="LT38" s="9"/>
      <c r="LU38" s="9"/>
      <c r="LV38" s="9"/>
      <c r="LW38" s="9"/>
      <c r="LX38" s="9"/>
      <c r="LY38" s="9"/>
      <c r="LZ38" s="9"/>
      <c r="MA38" s="9"/>
      <c r="MB38" s="9"/>
      <c r="MC38" s="9"/>
      <c r="MD38" s="9"/>
      <c r="ME38" s="9"/>
      <c r="MF38" s="9"/>
      <c r="MG38" s="9"/>
      <c r="MH38" s="9"/>
      <c r="MI38" s="9"/>
      <c r="MJ38" s="9"/>
      <c r="MK38" s="9"/>
      <c r="ML38" s="9"/>
      <c r="MM38" s="9"/>
      <c r="MN38" s="9"/>
      <c r="MO38" s="9"/>
      <c r="MP38" s="9"/>
      <c r="MQ38" s="9"/>
      <c r="MR38" s="9"/>
      <c r="MS38" s="9"/>
      <c r="MT38" s="9"/>
      <c r="MU38" s="9"/>
      <c r="MV38" s="9"/>
      <c r="MW38" s="9"/>
      <c r="MX38" s="9"/>
      <c r="MY38" s="9"/>
      <c r="MZ38" s="9"/>
      <c r="NA38" s="9"/>
      <c r="NB38" s="9"/>
      <c r="NC38" s="9"/>
      <c r="ND38" s="9"/>
      <c r="NE38" s="9"/>
      <c r="NF38" s="9"/>
      <c r="NG38" s="9"/>
      <c r="NH38" s="9"/>
      <c r="NI38" s="9"/>
      <c r="NJ38" s="9"/>
      <c r="NK38" s="9"/>
      <c r="NL38" s="9"/>
      <c r="NM38" s="9"/>
      <c r="NN38" s="9"/>
      <c r="NO38" s="9"/>
      <c r="NP38" s="9"/>
      <c r="NQ38" s="9"/>
      <c r="NR38" s="9"/>
      <c r="NS38" s="9"/>
      <c r="NT38" s="9"/>
      <c r="NU38" s="9"/>
      <c r="NV38" s="9"/>
      <c r="NW38" s="9"/>
      <c r="NX38" s="9"/>
      <c r="NY38" s="9"/>
      <c r="NZ38" s="9"/>
      <c r="OA38" s="9"/>
      <c r="OB38" s="9"/>
      <c r="OC38" s="9"/>
      <c r="OD38" s="9"/>
      <c r="OE38" s="9"/>
      <c r="OF38" s="9"/>
      <c r="OG38" s="9"/>
      <c r="OH38" s="9"/>
      <c r="OI38" s="9"/>
      <c r="OJ38" s="9"/>
      <c r="OK38" s="9"/>
      <c r="OL38" s="9"/>
      <c r="OM38" s="9"/>
      <c r="ON38" s="9"/>
      <c r="OO38" s="9"/>
      <c r="OP38" s="9"/>
      <c r="OQ38" s="9"/>
      <c r="OR38" s="9"/>
      <c r="OS38" s="9"/>
      <c r="OT38" s="9"/>
      <c r="OU38" s="9"/>
      <c r="OV38" s="9"/>
      <c r="OW38" s="9"/>
      <c r="OX38" s="9"/>
      <c r="OY38" s="9"/>
      <c r="OZ38" s="9"/>
      <c r="PA38" s="9"/>
      <c r="PB38" s="9"/>
      <c r="PC38" s="9"/>
      <c r="PD38" s="9"/>
      <c r="PE38" s="9"/>
      <c r="PF38" s="9"/>
      <c r="PG38" s="9"/>
      <c r="PH38" s="9"/>
      <c r="PI38" s="9"/>
      <c r="PJ38" s="9"/>
      <c r="PK38" s="9"/>
      <c r="PL38" s="9"/>
      <c r="PM38" s="9"/>
      <c r="PN38" s="9"/>
      <c r="PO38" s="9"/>
      <c r="PP38" s="9"/>
      <c r="PQ38" s="9"/>
      <c r="PR38" s="9"/>
      <c r="PS38" s="9"/>
      <c r="PT38" s="9"/>
      <c r="PU38" s="9"/>
      <c r="PV38" s="9"/>
      <c r="PW38" s="9"/>
      <c r="PX38" s="9"/>
      <c r="PY38" s="9"/>
      <c r="PZ38" s="9"/>
      <c r="QA38" s="9"/>
      <c r="QB38" s="9"/>
      <c r="QC38" s="9"/>
      <c r="QD38" s="9"/>
      <c r="QE38" s="9"/>
      <c r="QF38" s="9"/>
      <c r="QG38" s="9"/>
      <c r="QH38" s="9"/>
      <c r="QI38" s="9"/>
      <c r="QJ38" s="9"/>
      <c r="QK38" s="9"/>
      <c r="QL38" s="9"/>
      <c r="QM38" s="9"/>
      <c r="QN38" s="9"/>
      <c r="QO38" s="9"/>
      <c r="QP38" s="9"/>
      <c r="QQ38" s="9"/>
      <c r="QR38" s="9"/>
      <c r="QS38" s="9"/>
      <c r="QT38" s="9"/>
      <c r="QU38" s="9"/>
      <c r="QV38" s="9"/>
      <c r="QW38" s="9"/>
      <c r="QX38" s="9"/>
      <c r="QY38" s="9"/>
      <c r="QZ38" s="9"/>
      <c r="RA38" s="9"/>
      <c r="RB38" s="9"/>
      <c r="RC38" s="9"/>
      <c r="RD38" s="9"/>
      <c r="RE38" s="9"/>
      <c r="RF38" s="9"/>
      <c r="RG38" s="9"/>
      <c r="RH38" s="9"/>
      <c r="RI38" s="9"/>
      <c r="RJ38" s="9"/>
      <c r="RK38" s="9"/>
      <c r="RL38" s="9"/>
      <c r="RM38" s="9"/>
      <c r="RN38" s="9"/>
      <c r="RO38" s="9"/>
      <c r="RP38" s="9"/>
      <c r="RQ38" s="9"/>
      <c r="RR38" s="9"/>
      <c r="RS38" s="9"/>
      <c r="RT38" s="9"/>
      <c r="RU38" s="9"/>
      <c r="RV38" s="9"/>
      <c r="RW38" s="9"/>
      <c r="RX38" s="9"/>
      <c r="RY38" s="9"/>
      <c r="RZ38" s="9"/>
      <c r="SA38" s="9"/>
      <c r="SB38" s="9"/>
      <c r="SC38" s="9"/>
      <c r="SD38" s="9"/>
      <c r="SE38" s="9"/>
      <c r="SF38" s="9"/>
      <c r="SG38" s="9"/>
      <c r="SH38" s="9"/>
      <c r="SI38" s="9"/>
      <c r="SJ38" s="9"/>
      <c r="SK38" s="9"/>
      <c r="SL38" s="9"/>
      <c r="SM38" s="9"/>
      <c r="SN38" s="9"/>
      <c r="SO38" s="9"/>
      <c r="SP38" s="9"/>
      <c r="SQ38" s="9"/>
      <c r="SR38" s="9"/>
      <c r="SS38" s="9"/>
      <c r="ST38" s="9"/>
      <c r="SU38" s="9"/>
      <c r="SV38" s="9"/>
      <c r="SW38" s="9"/>
      <c r="SX38" s="9"/>
      <c r="SY38" s="9"/>
      <c r="SZ38" s="9"/>
      <c r="TA38" s="9"/>
      <c r="TB38" s="9"/>
      <c r="TC38" s="9"/>
      <c r="TD38" s="9"/>
      <c r="TE38" s="9"/>
      <c r="TF38" s="9"/>
      <c r="TG38" s="9"/>
      <c r="TH38" s="9"/>
      <c r="TI38" s="9"/>
      <c r="TJ38" s="9"/>
      <c r="TK38" s="9"/>
      <c r="TL38" s="9"/>
      <c r="TM38" s="9"/>
      <c r="TN38" s="9"/>
      <c r="TO38" s="9"/>
      <c r="TP38" s="9"/>
      <c r="TQ38" s="9"/>
      <c r="TR38" s="9"/>
      <c r="TS38" s="9"/>
      <c r="TT38" s="9"/>
      <c r="TU38" s="9"/>
      <c r="TV38" s="9"/>
      <c r="TW38" s="9"/>
      <c r="TX38" s="9"/>
      <c r="TY38" s="9"/>
      <c r="TZ38" s="9"/>
      <c r="UA38" s="9"/>
      <c r="UB38" s="9"/>
      <c r="UC38" s="9"/>
      <c r="UD38" s="9"/>
      <c r="UE38" s="9"/>
      <c r="UF38" s="9"/>
      <c r="UG38" s="9"/>
      <c r="UH38" s="9"/>
      <c r="UI38" s="9"/>
      <c r="UJ38" s="9"/>
      <c r="UK38" s="9"/>
      <c r="UL38" s="9"/>
      <c r="UM38" s="9"/>
      <c r="UN38" s="9"/>
      <c r="UO38" s="9"/>
      <c r="UP38" s="9"/>
      <c r="UQ38" s="9"/>
      <c r="UR38" s="9"/>
      <c r="US38" s="9"/>
      <c r="UT38" s="9"/>
      <c r="UU38" s="9"/>
      <c r="UV38" s="9"/>
      <c r="UW38" s="9"/>
      <c r="UX38" s="9"/>
      <c r="UY38" s="9"/>
      <c r="UZ38" s="9"/>
      <c r="VA38" s="9"/>
      <c r="VB38" s="9"/>
      <c r="VC38" s="9"/>
      <c r="VD38" s="9"/>
      <c r="VE38" s="9"/>
      <c r="VF38" s="9"/>
      <c r="VG38" s="9"/>
      <c r="VH38" s="9"/>
      <c r="VI38" s="9"/>
      <c r="VJ38" s="9"/>
      <c r="VK38" s="9"/>
      <c r="VL38" s="9"/>
      <c r="VM38" s="9"/>
      <c r="VN38" s="9"/>
      <c r="VO38" s="9"/>
      <c r="VP38" s="9"/>
      <c r="VQ38" s="9"/>
      <c r="VR38" s="9"/>
      <c r="VS38" s="9"/>
      <c r="VT38" s="9"/>
      <c r="VU38" s="9"/>
      <c r="VV38" s="9"/>
      <c r="VW38" s="9"/>
      <c r="VX38" s="9"/>
      <c r="VY38" s="9"/>
      <c r="VZ38" s="9"/>
      <c r="WA38" s="9"/>
      <c r="WB38" s="9"/>
      <c r="WC38" s="9"/>
      <c r="WD38" s="9"/>
      <c r="WE38" s="9"/>
      <c r="WF38" s="9"/>
      <c r="WG38" s="9"/>
      <c r="WH38" s="9"/>
      <c r="WI38" s="9"/>
      <c r="WJ38" s="9"/>
      <c r="WK38" s="9"/>
      <c r="WL38" s="9"/>
      <c r="WM38" s="9"/>
      <c r="WN38" s="9"/>
      <c r="WO38" s="9"/>
      <c r="WP38" s="9"/>
      <c r="WQ38" s="9"/>
      <c r="WR38" s="9"/>
      <c r="WS38" s="9"/>
      <c r="WT38" s="9"/>
      <c r="WU38" s="9"/>
      <c r="WV38" s="9"/>
      <c r="WW38" s="9"/>
      <c r="WX38" s="9"/>
      <c r="WY38" s="9"/>
      <c r="WZ38" s="9"/>
      <c r="XA38" s="9"/>
      <c r="XB38" s="9"/>
      <c r="XC38" s="9"/>
      <c r="XD38" s="9"/>
      <c r="XE38" s="9"/>
      <c r="XF38" s="9"/>
      <c r="XG38" s="9"/>
      <c r="XH38" s="9"/>
      <c r="XI38" s="9"/>
      <c r="XJ38" s="9"/>
      <c r="XK38" s="9"/>
      <c r="XL38" s="9"/>
      <c r="XM38" s="9"/>
      <c r="XN38" s="9"/>
      <c r="XO38" s="9"/>
      <c r="XP38" s="9"/>
      <c r="XQ38" s="9"/>
      <c r="XR38" s="9"/>
      <c r="XS38" s="9"/>
      <c r="XT38" s="9"/>
      <c r="XU38" s="9"/>
      <c r="XV38" s="9"/>
      <c r="XW38" s="9"/>
      <c r="XX38" s="9"/>
      <c r="XY38" s="9"/>
      <c r="XZ38" s="9"/>
      <c r="YA38" s="9"/>
      <c r="YB38" s="9"/>
      <c r="YC38" s="9"/>
      <c r="YD38" s="9"/>
      <c r="YE38" s="9"/>
      <c r="YF38" s="9"/>
      <c r="YG38" s="9"/>
      <c r="YH38" s="9"/>
      <c r="YI38" s="9"/>
      <c r="YJ38" s="9"/>
      <c r="YK38" s="9"/>
      <c r="YL38" s="9"/>
      <c r="YM38" s="9"/>
      <c r="YN38" s="9"/>
      <c r="YO38" s="9"/>
      <c r="YP38" s="9"/>
      <c r="YQ38" s="9"/>
      <c r="YR38" s="9"/>
      <c r="YS38" s="9"/>
      <c r="YT38" s="9"/>
      <c r="YU38" s="9"/>
      <c r="YV38" s="9"/>
      <c r="YW38" s="9"/>
      <c r="YX38" s="9"/>
      <c r="YY38" s="9"/>
      <c r="YZ38" s="9"/>
      <c r="ZA38" s="9"/>
      <c r="ZB38" s="9"/>
      <c r="ZC38" s="9"/>
      <c r="ZD38" s="9"/>
      <c r="ZE38" s="9"/>
      <c r="ZF38" s="9"/>
      <c r="ZG38" s="9"/>
      <c r="ZH38" s="9"/>
      <c r="ZI38" s="9"/>
      <c r="ZJ38" s="9"/>
      <c r="ZK38" s="9"/>
      <c r="ZL38" s="9"/>
      <c r="ZM38" s="9"/>
      <c r="ZN38" s="9"/>
      <c r="ZO38" s="9"/>
      <c r="ZP38" s="9"/>
      <c r="ZQ38" s="9"/>
      <c r="ZR38" s="9"/>
      <c r="ZS38" s="9"/>
      <c r="ZT38" s="9"/>
      <c r="ZU38" s="9"/>
      <c r="ZV38" s="9"/>
      <c r="ZW38" s="9"/>
      <c r="ZX38" s="9"/>
      <c r="ZY38" s="9"/>
      <c r="ZZ38" s="9"/>
      <c r="AAA38" s="9"/>
      <c r="AAB38" s="9"/>
      <c r="AAC38" s="9"/>
      <c r="AAD38" s="9"/>
      <c r="AAE38" s="9"/>
      <c r="AAF38" s="9"/>
      <c r="AAG38" s="9"/>
      <c r="AAH38" s="9"/>
      <c r="AAI38" s="9"/>
      <c r="AAJ38" s="9"/>
      <c r="AAK38" s="9"/>
      <c r="AAL38" s="9"/>
      <c r="AAM38" s="9"/>
      <c r="AAN38" s="9"/>
      <c r="AAO38" s="9"/>
      <c r="AAP38" s="9"/>
      <c r="AAQ38" s="9"/>
      <c r="AAR38" s="9"/>
      <c r="AAS38" s="9"/>
      <c r="AAT38" s="9"/>
      <c r="AAU38" s="9"/>
      <c r="AAV38" s="9"/>
      <c r="AAW38" s="9"/>
      <c r="AAX38" s="9"/>
      <c r="AAY38" s="9"/>
      <c r="AAZ38" s="9"/>
      <c r="ABA38" s="9"/>
      <c r="ABB38" s="9"/>
      <c r="ABC38" s="9"/>
      <c r="ABD38" s="9"/>
      <c r="ABE38" s="9"/>
      <c r="ABF38" s="9"/>
      <c r="ABG38" s="9"/>
      <c r="ABH38" s="9"/>
      <c r="ABI38" s="9"/>
      <c r="ABJ38" s="9"/>
      <c r="ABK38" s="9"/>
      <c r="ABL38" s="9"/>
      <c r="ABM38" s="9"/>
      <c r="ABN38" s="9"/>
      <c r="ABO38" s="9"/>
      <c r="ABP38" s="9"/>
      <c r="ABQ38" s="9"/>
      <c r="ABR38" s="9"/>
      <c r="ABS38" s="9"/>
      <c r="ABT38" s="9"/>
      <c r="ABU38" s="9"/>
      <c r="ABV38" s="9"/>
      <c r="ABW38" s="9"/>
      <c r="ABX38" s="9"/>
      <c r="ABY38" s="9"/>
      <c r="ABZ38" s="9"/>
      <c r="ACA38" s="9"/>
      <c r="ACB38" s="9"/>
      <c r="ACC38" s="9"/>
      <c r="ACD38" s="9"/>
      <c r="ACE38" s="9"/>
      <c r="ACF38" s="9"/>
      <c r="ACG38" s="9"/>
      <c r="ACH38" s="9"/>
      <c r="ACI38" s="9"/>
      <c r="ACJ38" s="9"/>
      <c r="ACK38" s="9"/>
      <c r="ACL38" s="9"/>
      <c r="ACM38" s="9"/>
      <c r="ACN38" s="9"/>
      <c r="ACO38" s="9"/>
      <c r="ACP38" s="9"/>
      <c r="ACQ38" s="9"/>
      <c r="ACR38" s="9"/>
      <c r="ACS38" s="9"/>
      <c r="ACT38" s="9"/>
      <c r="ACU38" s="9"/>
      <c r="ACV38" s="9"/>
      <c r="ACW38" s="9"/>
      <c r="ACX38" s="9"/>
      <c r="ACY38" s="9"/>
      <c r="ACZ38" s="9"/>
      <c r="ADA38" s="9"/>
      <c r="ADB38" s="9"/>
      <c r="ADC38" s="9"/>
      <c r="ADD38" s="9"/>
      <c r="ADE38" s="9"/>
      <c r="ADF38" s="9"/>
      <c r="ADG38" s="9"/>
      <c r="ADH38" s="9"/>
      <c r="ADI38" s="9"/>
      <c r="ADJ38" s="9"/>
      <c r="ADK38" s="9"/>
      <c r="ADL38" s="9"/>
      <c r="ADM38" s="9"/>
      <c r="ADN38" s="9"/>
      <c r="ADO38" s="9"/>
      <c r="ADP38" s="9"/>
      <c r="ADQ38" s="9"/>
      <c r="ADR38" s="9"/>
      <c r="ADS38" s="9"/>
      <c r="ADT38" s="9"/>
      <c r="ADU38" s="9"/>
      <c r="ADV38" s="9"/>
      <c r="ADW38" s="9"/>
      <c r="ADX38" s="9"/>
      <c r="ADY38" s="9"/>
      <c r="ADZ38" s="9"/>
      <c r="AEA38" s="9"/>
      <c r="AEB38" s="9"/>
      <c r="AEC38" s="9"/>
      <c r="AED38" s="9"/>
      <c r="AEE38" s="9"/>
      <c r="AEF38" s="9"/>
      <c r="AEG38" s="9"/>
      <c r="AEH38" s="9"/>
      <c r="AEI38" s="9"/>
      <c r="AEJ38" s="9"/>
      <c r="AEK38" s="9"/>
      <c r="AEL38" s="9"/>
      <c r="AEM38" s="9"/>
      <c r="AEN38" s="9"/>
      <c r="AEO38" s="9"/>
      <c r="AEP38" s="9"/>
      <c r="AEQ38" s="9"/>
      <c r="AER38" s="9"/>
      <c r="AES38" s="9"/>
      <c r="AET38" s="9"/>
      <c r="AEU38" s="9"/>
      <c r="AEV38" s="9"/>
      <c r="AEW38" s="9"/>
      <c r="AEX38" s="9"/>
      <c r="AEY38" s="9"/>
      <c r="AEZ38" s="9"/>
      <c r="AFA38" s="9"/>
      <c r="AFB38" s="9"/>
      <c r="AFC38" s="9"/>
      <c r="AFD38" s="9"/>
      <c r="AFE38" s="9"/>
      <c r="AFF38" s="9"/>
      <c r="AFG38" s="9"/>
      <c r="AFH38" s="9"/>
      <c r="AFI38" s="9"/>
      <c r="AFJ38" s="9"/>
      <c r="AFK38" s="9"/>
      <c r="AFL38" s="9"/>
      <c r="AFM38" s="9"/>
      <c r="AFN38" s="9"/>
      <c r="AFO38" s="9"/>
      <c r="AFP38" s="9"/>
      <c r="AFQ38" s="9"/>
      <c r="AFR38" s="9"/>
      <c r="AFS38" s="9"/>
      <c r="AFT38" s="9"/>
      <c r="AFU38" s="9"/>
      <c r="AFV38" s="9"/>
      <c r="AFW38" s="9"/>
      <c r="AFX38" s="9"/>
      <c r="AFY38" s="9"/>
      <c r="AFZ38" s="9"/>
      <c r="AGA38" s="9"/>
      <c r="AGB38" s="9"/>
      <c r="AGC38" s="9"/>
      <c r="AGD38" s="9"/>
      <c r="AGE38" s="9"/>
      <c r="AGF38" s="9"/>
      <c r="AGG38" s="9"/>
      <c r="AGH38" s="9"/>
      <c r="AGI38" s="9"/>
      <c r="AGJ38" s="9"/>
      <c r="AGK38" s="9"/>
      <c r="AGL38" s="9"/>
      <c r="AGM38" s="9"/>
      <c r="AGN38" s="9"/>
      <c r="AGO38" s="9"/>
      <c r="AGP38" s="9"/>
      <c r="AGQ38" s="9"/>
      <c r="AGR38" s="9"/>
      <c r="AGS38" s="9"/>
      <c r="AGT38" s="9"/>
      <c r="AGU38" s="9"/>
      <c r="AGV38" s="9"/>
      <c r="AGW38" s="9"/>
      <c r="AGX38" s="9"/>
      <c r="AGY38" s="9"/>
      <c r="AGZ38" s="9"/>
      <c r="AHA38" s="9"/>
      <c r="AHB38" s="9"/>
      <c r="AHC38" s="9"/>
      <c r="AHD38" s="9"/>
      <c r="AHE38" s="9"/>
      <c r="AHF38" s="9"/>
      <c r="AHG38" s="9"/>
      <c r="AHH38" s="9"/>
      <c r="AHI38" s="9"/>
      <c r="AHJ38" s="9"/>
      <c r="AHK38" s="9"/>
      <c r="AHL38" s="9"/>
      <c r="AHM38" s="9"/>
      <c r="AHN38" s="9"/>
      <c r="AHO38" s="9"/>
      <c r="AHP38" s="9"/>
      <c r="AHQ38" s="9"/>
      <c r="AHR38" s="9"/>
      <c r="AHS38" s="9"/>
      <c r="AHT38" s="9"/>
      <c r="AHU38" s="9"/>
      <c r="AHV38" s="9"/>
      <c r="AHW38" s="9"/>
      <c r="AHX38" s="9"/>
      <c r="AHY38" s="9"/>
      <c r="AHZ38" s="9"/>
      <c r="AIA38" s="9"/>
      <c r="AIB38" s="9"/>
      <c r="AIC38" s="9"/>
      <c r="AID38" s="9"/>
      <c r="AIE38" s="9"/>
      <c r="AIF38" s="9"/>
      <c r="AIG38" s="9"/>
      <c r="AIH38" s="9"/>
      <c r="AII38" s="9"/>
      <c r="AIJ38" s="9"/>
      <c r="AIK38" s="9"/>
      <c r="AIL38" s="9"/>
      <c r="AIM38" s="9"/>
      <c r="AIN38" s="9"/>
      <c r="AIO38" s="9"/>
      <c r="AIP38" s="9"/>
      <c r="AIQ38" s="9"/>
      <c r="AIR38" s="9"/>
      <c r="AIS38" s="9"/>
      <c r="AIT38" s="9"/>
      <c r="AIU38" s="9"/>
      <c r="AIV38" s="9"/>
      <c r="AIW38" s="9"/>
      <c r="AIX38" s="9"/>
      <c r="AIY38" s="9"/>
      <c r="AIZ38" s="9"/>
      <c r="AJA38" s="9"/>
      <c r="AJB38" s="9"/>
      <c r="AJC38" s="9"/>
      <c r="AJD38" s="9"/>
      <c r="AJE38" s="9"/>
      <c r="AJF38" s="9"/>
      <c r="AJG38" s="9"/>
      <c r="AJH38" s="9"/>
      <c r="AJI38" s="9"/>
      <c r="AJJ38" s="9"/>
      <c r="AJK38" s="9"/>
      <c r="AJL38" s="9"/>
      <c r="AJM38" s="9"/>
      <c r="AJN38" s="9"/>
      <c r="AJO38" s="9"/>
      <c r="AJP38" s="9"/>
      <c r="AJQ38" s="9"/>
      <c r="AJR38" s="9"/>
      <c r="AJS38" s="9"/>
      <c r="AJT38" s="9"/>
      <c r="AJU38" s="9"/>
      <c r="AJV38" s="9"/>
      <c r="AJW38" s="9"/>
      <c r="AJX38" s="9"/>
      <c r="AJY38" s="9"/>
      <c r="AJZ38" s="9"/>
      <c r="AKA38" s="9"/>
      <c r="AKB38" s="9"/>
      <c r="AKC38" s="9"/>
      <c r="AKD38" s="9"/>
      <c r="AKE38" s="9"/>
      <c r="AKF38" s="9"/>
      <c r="AKG38" s="9"/>
      <c r="AKH38" s="9"/>
      <c r="AKI38" s="9"/>
      <c r="AKJ38" s="9"/>
      <c r="AKK38" s="9"/>
      <c r="AKL38" s="9"/>
      <c r="AKM38" s="9"/>
      <c r="AKN38" s="9"/>
      <c r="AKO38" s="9"/>
      <c r="AKP38" s="9"/>
      <c r="AKQ38" s="9"/>
      <c r="AKR38" s="9"/>
      <c r="AKS38" s="9"/>
      <c r="AKT38" s="9"/>
      <c r="AKU38" s="9"/>
      <c r="AKV38" s="9"/>
      <c r="AKW38" s="9"/>
      <c r="AKX38" s="9"/>
    </row>
    <row r="39" spans="1:986" ht="30.75" customHeight="1" x14ac:dyDescent="0.25">
      <c r="A39" s="96"/>
      <c r="B39" s="99"/>
      <c r="C39" s="90"/>
      <c r="D39" s="18" t="s">
        <v>73</v>
      </c>
      <c r="E39" s="3">
        <v>0</v>
      </c>
      <c r="F39" s="3">
        <v>0</v>
      </c>
      <c r="G39" s="3">
        <v>0</v>
      </c>
      <c r="H39" s="61">
        <v>0</v>
      </c>
      <c r="I39" s="61">
        <v>0</v>
      </c>
      <c r="J39" s="61">
        <v>0</v>
      </c>
      <c r="K39" s="61">
        <v>0</v>
      </c>
      <c r="L39" s="3">
        <v>0</v>
      </c>
      <c r="M39" s="3">
        <v>0</v>
      </c>
      <c r="N39" s="3">
        <v>0</v>
      </c>
      <c r="O39" s="3">
        <v>0</v>
      </c>
      <c r="P39" s="3">
        <v>0</v>
      </c>
      <c r="Q39" s="3">
        <v>0</v>
      </c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9"/>
      <c r="BZ39" s="9"/>
      <c r="CA39" s="9"/>
      <c r="CB39" s="9"/>
      <c r="CC39" s="9"/>
      <c r="CD39" s="9"/>
      <c r="CE39" s="9"/>
      <c r="CF39" s="9"/>
      <c r="CG39" s="9"/>
      <c r="CH39" s="9"/>
      <c r="CI39" s="9"/>
      <c r="CJ39" s="9"/>
      <c r="CK39" s="9"/>
      <c r="CL39" s="9"/>
      <c r="CM39" s="9"/>
      <c r="CN39" s="9"/>
      <c r="CO39" s="9"/>
      <c r="CP39" s="9"/>
      <c r="CQ39" s="9"/>
      <c r="CR39" s="9"/>
      <c r="CS39" s="9"/>
      <c r="CT39" s="9"/>
      <c r="CU39" s="9"/>
      <c r="CV39" s="9"/>
      <c r="CW39" s="9"/>
      <c r="CX39" s="9"/>
      <c r="CY39" s="9"/>
      <c r="CZ39" s="9"/>
      <c r="DA39" s="9"/>
      <c r="DB39" s="9"/>
      <c r="DC39" s="9"/>
      <c r="DD39" s="9"/>
      <c r="DE39" s="9"/>
      <c r="DF39" s="9"/>
      <c r="DG39" s="9"/>
      <c r="DH39" s="9"/>
      <c r="DI39" s="9"/>
      <c r="DJ39" s="9"/>
      <c r="DK39" s="9"/>
      <c r="DL39" s="9"/>
      <c r="DM39" s="9"/>
      <c r="DN39" s="9"/>
      <c r="DO39" s="9"/>
      <c r="DP39" s="9"/>
      <c r="DQ39" s="9"/>
      <c r="DR39" s="9"/>
      <c r="DS39" s="9"/>
      <c r="DT39" s="9"/>
      <c r="DU39" s="9"/>
      <c r="DV39" s="9"/>
      <c r="DW39" s="9"/>
      <c r="DX39" s="9"/>
      <c r="DY39" s="9"/>
      <c r="DZ39" s="9"/>
      <c r="EA39" s="9"/>
      <c r="EB39" s="9"/>
      <c r="EC39" s="9"/>
      <c r="ED39" s="9"/>
      <c r="EE39" s="9"/>
      <c r="EF39" s="9"/>
      <c r="EG39" s="9"/>
      <c r="EH39" s="9"/>
      <c r="EI39" s="9"/>
      <c r="EJ39" s="9"/>
      <c r="EK39" s="9"/>
      <c r="EL39" s="9"/>
      <c r="EM39" s="9"/>
      <c r="EN39" s="9"/>
      <c r="EO39" s="9"/>
      <c r="EP39" s="9"/>
      <c r="EQ39" s="9"/>
      <c r="ER39" s="9"/>
      <c r="ES39" s="9"/>
      <c r="ET39" s="9"/>
      <c r="EU39" s="9"/>
      <c r="EV39" s="9"/>
      <c r="EW39" s="9"/>
      <c r="EX39" s="9"/>
      <c r="EY39" s="9"/>
      <c r="EZ39" s="9"/>
      <c r="FA39" s="9"/>
      <c r="FB39" s="9"/>
      <c r="FC39" s="9"/>
      <c r="FD39" s="9"/>
      <c r="FE39" s="9"/>
      <c r="FF39" s="9"/>
      <c r="FG39" s="9"/>
      <c r="FH39" s="9"/>
      <c r="FI39" s="9"/>
      <c r="FJ39" s="9"/>
      <c r="FK39" s="9"/>
      <c r="FL39" s="9"/>
      <c r="FM39" s="9"/>
      <c r="FN39" s="9"/>
      <c r="FO39" s="9"/>
      <c r="FP39" s="9"/>
      <c r="FQ39" s="9"/>
      <c r="FR39" s="9"/>
      <c r="FS39" s="9"/>
      <c r="FT39" s="9"/>
      <c r="FU39" s="9"/>
      <c r="FV39" s="9"/>
      <c r="FW39" s="9"/>
      <c r="FX39" s="9"/>
      <c r="FY39" s="9"/>
      <c r="FZ39" s="9"/>
      <c r="GA39" s="9"/>
      <c r="GB39" s="9"/>
      <c r="GC39" s="9"/>
      <c r="GD39" s="9"/>
      <c r="GE39" s="9"/>
      <c r="GF39" s="9"/>
      <c r="GG39" s="9"/>
      <c r="GH39" s="9"/>
      <c r="GI39" s="9"/>
      <c r="GJ39" s="9"/>
      <c r="GK39" s="9"/>
      <c r="GL39" s="9"/>
      <c r="GM39" s="9"/>
      <c r="GN39" s="9"/>
      <c r="GO39" s="9"/>
      <c r="GP39" s="9"/>
      <c r="GQ39" s="9"/>
      <c r="GR39" s="9"/>
      <c r="GS39" s="9"/>
      <c r="GT39" s="9"/>
      <c r="GU39" s="9"/>
      <c r="GV39" s="9"/>
      <c r="GW39" s="9"/>
      <c r="GX39" s="9"/>
      <c r="GY39" s="9"/>
      <c r="GZ39" s="9"/>
      <c r="HA39" s="9"/>
      <c r="HB39" s="9"/>
      <c r="HC39" s="9"/>
      <c r="HD39" s="9"/>
      <c r="HE39" s="9"/>
      <c r="HF39" s="9"/>
      <c r="HG39" s="9"/>
      <c r="HH39" s="9"/>
      <c r="HI39" s="9"/>
      <c r="HJ39" s="9"/>
      <c r="HK39" s="9"/>
      <c r="HL39" s="9"/>
      <c r="HM39" s="9"/>
      <c r="HN39" s="9"/>
      <c r="HO39" s="9"/>
      <c r="HP39" s="9"/>
      <c r="HQ39" s="9"/>
      <c r="HR39" s="9"/>
      <c r="HS39" s="9"/>
      <c r="HT39" s="9"/>
      <c r="HU39" s="9"/>
      <c r="HV39" s="9"/>
      <c r="HW39" s="9"/>
      <c r="HX39" s="9"/>
      <c r="HY39" s="9"/>
      <c r="HZ39" s="9"/>
      <c r="IA39" s="9"/>
      <c r="IB39" s="9"/>
      <c r="IC39" s="9"/>
      <c r="ID39" s="9"/>
      <c r="IE39" s="9"/>
      <c r="IF39" s="9"/>
      <c r="IG39" s="9"/>
      <c r="IH39" s="9"/>
      <c r="II39" s="9"/>
      <c r="IJ39" s="9"/>
      <c r="IK39" s="9"/>
      <c r="IL39" s="9"/>
      <c r="IM39" s="9"/>
      <c r="IN39" s="9"/>
      <c r="IO39" s="9"/>
      <c r="IP39" s="9"/>
      <c r="IQ39" s="9"/>
      <c r="IR39" s="9"/>
      <c r="IS39" s="9"/>
      <c r="IT39" s="9"/>
      <c r="IU39" s="9"/>
      <c r="IV39" s="9"/>
      <c r="IW39" s="9"/>
      <c r="IX39" s="9"/>
      <c r="IY39" s="9"/>
      <c r="IZ39" s="9"/>
      <c r="JA39" s="9"/>
      <c r="JB39" s="9"/>
      <c r="JC39" s="9"/>
      <c r="JD39" s="9"/>
      <c r="JE39" s="9"/>
      <c r="JF39" s="9"/>
      <c r="JG39" s="9"/>
      <c r="JH39" s="9"/>
      <c r="JI39" s="9"/>
      <c r="JJ39" s="9"/>
      <c r="JK39" s="9"/>
      <c r="JL39" s="9"/>
      <c r="JM39" s="9"/>
      <c r="JN39" s="9"/>
      <c r="JO39" s="9"/>
      <c r="JP39" s="9"/>
      <c r="JQ39" s="9"/>
      <c r="JR39" s="9"/>
      <c r="JS39" s="9"/>
      <c r="JT39" s="9"/>
      <c r="JU39" s="9"/>
      <c r="JV39" s="9"/>
      <c r="JW39" s="9"/>
      <c r="JX39" s="9"/>
      <c r="JY39" s="9"/>
      <c r="JZ39" s="9"/>
      <c r="KA39" s="9"/>
      <c r="KB39" s="9"/>
      <c r="KC39" s="9"/>
      <c r="KD39" s="9"/>
      <c r="KE39" s="9"/>
      <c r="KF39" s="9"/>
      <c r="KG39" s="9"/>
      <c r="KH39" s="9"/>
      <c r="KI39" s="9"/>
      <c r="KJ39" s="9"/>
      <c r="KK39" s="9"/>
      <c r="KL39" s="9"/>
      <c r="KM39" s="9"/>
      <c r="KN39" s="9"/>
      <c r="KO39" s="9"/>
      <c r="KP39" s="9"/>
      <c r="KQ39" s="9"/>
      <c r="KR39" s="9"/>
      <c r="KS39" s="9"/>
      <c r="KT39" s="9"/>
      <c r="KU39" s="9"/>
      <c r="KV39" s="9"/>
      <c r="KW39" s="9"/>
      <c r="KX39" s="9"/>
      <c r="KY39" s="9"/>
      <c r="KZ39" s="9"/>
      <c r="LA39" s="9"/>
      <c r="LB39" s="9"/>
      <c r="LC39" s="9"/>
      <c r="LD39" s="9"/>
      <c r="LE39" s="9"/>
      <c r="LF39" s="9"/>
      <c r="LG39" s="9"/>
      <c r="LH39" s="9"/>
      <c r="LI39" s="9"/>
      <c r="LJ39" s="9"/>
      <c r="LK39" s="9"/>
      <c r="LL39" s="9"/>
      <c r="LM39" s="9"/>
      <c r="LN39" s="9"/>
      <c r="LO39" s="9"/>
      <c r="LP39" s="9"/>
      <c r="LQ39" s="9"/>
      <c r="LR39" s="9"/>
      <c r="LS39" s="9"/>
      <c r="LT39" s="9"/>
      <c r="LU39" s="9"/>
      <c r="LV39" s="9"/>
      <c r="LW39" s="9"/>
      <c r="LX39" s="9"/>
      <c r="LY39" s="9"/>
      <c r="LZ39" s="9"/>
      <c r="MA39" s="9"/>
      <c r="MB39" s="9"/>
      <c r="MC39" s="9"/>
      <c r="MD39" s="9"/>
      <c r="ME39" s="9"/>
      <c r="MF39" s="9"/>
      <c r="MG39" s="9"/>
      <c r="MH39" s="9"/>
      <c r="MI39" s="9"/>
      <c r="MJ39" s="9"/>
      <c r="MK39" s="9"/>
      <c r="ML39" s="9"/>
      <c r="MM39" s="9"/>
      <c r="MN39" s="9"/>
      <c r="MO39" s="9"/>
      <c r="MP39" s="9"/>
      <c r="MQ39" s="9"/>
      <c r="MR39" s="9"/>
      <c r="MS39" s="9"/>
      <c r="MT39" s="9"/>
      <c r="MU39" s="9"/>
      <c r="MV39" s="9"/>
      <c r="MW39" s="9"/>
      <c r="MX39" s="9"/>
      <c r="MY39" s="9"/>
      <c r="MZ39" s="9"/>
      <c r="NA39" s="9"/>
      <c r="NB39" s="9"/>
      <c r="NC39" s="9"/>
      <c r="ND39" s="9"/>
      <c r="NE39" s="9"/>
      <c r="NF39" s="9"/>
      <c r="NG39" s="9"/>
      <c r="NH39" s="9"/>
      <c r="NI39" s="9"/>
      <c r="NJ39" s="9"/>
      <c r="NK39" s="9"/>
      <c r="NL39" s="9"/>
      <c r="NM39" s="9"/>
      <c r="NN39" s="9"/>
      <c r="NO39" s="9"/>
      <c r="NP39" s="9"/>
      <c r="NQ39" s="9"/>
      <c r="NR39" s="9"/>
      <c r="NS39" s="9"/>
      <c r="NT39" s="9"/>
      <c r="NU39" s="9"/>
      <c r="NV39" s="9"/>
      <c r="NW39" s="9"/>
      <c r="NX39" s="9"/>
      <c r="NY39" s="9"/>
      <c r="NZ39" s="9"/>
      <c r="OA39" s="9"/>
      <c r="OB39" s="9"/>
      <c r="OC39" s="9"/>
      <c r="OD39" s="9"/>
      <c r="OE39" s="9"/>
      <c r="OF39" s="9"/>
      <c r="OG39" s="9"/>
      <c r="OH39" s="9"/>
      <c r="OI39" s="9"/>
      <c r="OJ39" s="9"/>
      <c r="OK39" s="9"/>
      <c r="OL39" s="9"/>
      <c r="OM39" s="9"/>
      <c r="ON39" s="9"/>
      <c r="OO39" s="9"/>
      <c r="OP39" s="9"/>
      <c r="OQ39" s="9"/>
      <c r="OR39" s="9"/>
      <c r="OS39" s="9"/>
      <c r="OT39" s="9"/>
      <c r="OU39" s="9"/>
      <c r="OV39" s="9"/>
      <c r="OW39" s="9"/>
      <c r="OX39" s="9"/>
      <c r="OY39" s="9"/>
      <c r="OZ39" s="9"/>
      <c r="PA39" s="9"/>
      <c r="PB39" s="9"/>
      <c r="PC39" s="9"/>
      <c r="PD39" s="9"/>
      <c r="PE39" s="9"/>
      <c r="PF39" s="9"/>
      <c r="PG39" s="9"/>
      <c r="PH39" s="9"/>
      <c r="PI39" s="9"/>
      <c r="PJ39" s="9"/>
      <c r="PK39" s="9"/>
      <c r="PL39" s="9"/>
      <c r="PM39" s="9"/>
      <c r="PN39" s="9"/>
      <c r="PO39" s="9"/>
      <c r="PP39" s="9"/>
      <c r="PQ39" s="9"/>
      <c r="PR39" s="9"/>
      <c r="PS39" s="9"/>
      <c r="PT39" s="9"/>
      <c r="PU39" s="9"/>
      <c r="PV39" s="9"/>
      <c r="PW39" s="9"/>
      <c r="PX39" s="9"/>
      <c r="PY39" s="9"/>
      <c r="PZ39" s="9"/>
      <c r="QA39" s="9"/>
      <c r="QB39" s="9"/>
      <c r="QC39" s="9"/>
      <c r="QD39" s="9"/>
      <c r="QE39" s="9"/>
      <c r="QF39" s="9"/>
      <c r="QG39" s="9"/>
      <c r="QH39" s="9"/>
      <c r="QI39" s="9"/>
      <c r="QJ39" s="9"/>
      <c r="QK39" s="9"/>
      <c r="QL39" s="9"/>
      <c r="QM39" s="9"/>
      <c r="QN39" s="9"/>
      <c r="QO39" s="9"/>
      <c r="QP39" s="9"/>
      <c r="QQ39" s="9"/>
      <c r="QR39" s="9"/>
      <c r="QS39" s="9"/>
      <c r="QT39" s="9"/>
      <c r="QU39" s="9"/>
      <c r="QV39" s="9"/>
      <c r="QW39" s="9"/>
      <c r="QX39" s="9"/>
      <c r="QY39" s="9"/>
      <c r="QZ39" s="9"/>
      <c r="RA39" s="9"/>
      <c r="RB39" s="9"/>
      <c r="RC39" s="9"/>
      <c r="RD39" s="9"/>
      <c r="RE39" s="9"/>
      <c r="RF39" s="9"/>
      <c r="RG39" s="9"/>
      <c r="RH39" s="9"/>
      <c r="RI39" s="9"/>
      <c r="RJ39" s="9"/>
      <c r="RK39" s="9"/>
      <c r="RL39" s="9"/>
      <c r="RM39" s="9"/>
      <c r="RN39" s="9"/>
      <c r="RO39" s="9"/>
      <c r="RP39" s="9"/>
      <c r="RQ39" s="9"/>
      <c r="RR39" s="9"/>
      <c r="RS39" s="9"/>
      <c r="RT39" s="9"/>
      <c r="RU39" s="9"/>
      <c r="RV39" s="9"/>
      <c r="RW39" s="9"/>
      <c r="RX39" s="9"/>
      <c r="RY39" s="9"/>
      <c r="RZ39" s="9"/>
      <c r="SA39" s="9"/>
      <c r="SB39" s="9"/>
      <c r="SC39" s="9"/>
      <c r="SD39" s="9"/>
      <c r="SE39" s="9"/>
      <c r="SF39" s="9"/>
      <c r="SG39" s="9"/>
      <c r="SH39" s="9"/>
      <c r="SI39" s="9"/>
      <c r="SJ39" s="9"/>
      <c r="SK39" s="9"/>
      <c r="SL39" s="9"/>
      <c r="SM39" s="9"/>
      <c r="SN39" s="9"/>
      <c r="SO39" s="9"/>
      <c r="SP39" s="9"/>
      <c r="SQ39" s="9"/>
      <c r="SR39" s="9"/>
      <c r="SS39" s="9"/>
      <c r="ST39" s="9"/>
      <c r="SU39" s="9"/>
      <c r="SV39" s="9"/>
      <c r="SW39" s="9"/>
      <c r="SX39" s="9"/>
      <c r="SY39" s="9"/>
      <c r="SZ39" s="9"/>
      <c r="TA39" s="9"/>
      <c r="TB39" s="9"/>
      <c r="TC39" s="9"/>
      <c r="TD39" s="9"/>
      <c r="TE39" s="9"/>
      <c r="TF39" s="9"/>
      <c r="TG39" s="9"/>
      <c r="TH39" s="9"/>
      <c r="TI39" s="9"/>
      <c r="TJ39" s="9"/>
      <c r="TK39" s="9"/>
      <c r="TL39" s="9"/>
      <c r="TM39" s="9"/>
      <c r="TN39" s="9"/>
      <c r="TO39" s="9"/>
      <c r="TP39" s="9"/>
      <c r="TQ39" s="9"/>
      <c r="TR39" s="9"/>
      <c r="TS39" s="9"/>
      <c r="TT39" s="9"/>
      <c r="TU39" s="9"/>
      <c r="TV39" s="9"/>
      <c r="TW39" s="9"/>
      <c r="TX39" s="9"/>
      <c r="TY39" s="9"/>
      <c r="TZ39" s="9"/>
      <c r="UA39" s="9"/>
      <c r="UB39" s="9"/>
      <c r="UC39" s="9"/>
      <c r="UD39" s="9"/>
      <c r="UE39" s="9"/>
      <c r="UF39" s="9"/>
      <c r="UG39" s="9"/>
      <c r="UH39" s="9"/>
      <c r="UI39" s="9"/>
      <c r="UJ39" s="9"/>
      <c r="UK39" s="9"/>
      <c r="UL39" s="9"/>
      <c r="UM39" s="9"/>
      <c r="UN39" s="9"/>
      <c r="UO39" s="9"/>
      <c r="UP39" s="9"/>
      <c r="UQ39" s="9"/>
      <c r="UR39" s="9"/>
      <c r="US39" s="9"/>
      <c r="UT39" s="9"/>
      <c r="UU39" s="9"/>
      <c r="UV39" s="9"/>
      <c r="UW39" s="9"/>
      <c r="UX39" s="9"/>
      <c r="UY39" s="9"/>
      <c r="UZ39" s="9"/>
      <c r="VA39" s="9"/>
      <c r="VB39" s="9"/>
      <c r="VC39" s="9"/>
      <c r="VD39" s="9"/>
      <c r="VE39" s="9"/>
      <c r="VF39" s="9"/>
      <c r="VG39" s="9"/>
      <c r="VH39" s="9"/>
      <c r="VI39" s="9"/>
      <c r="VJ39" s="9"/>
      <c r="VK39" s="9"/>
      <c r="VL39" s="9"/>
      <c r="VM39" s="9"/>
      <c r="VN39" s="9"/>
      <c r="VO39" s="9"/>
      <c r="VP39" s="9"/>
      <c r="VQ39" s="9"/>
      <c r="VR39" s="9"/>
      <c r="VS39" s="9"/>
      <c r="VT39" s="9"/>
      <c r="VU39" s="9"/>
      <c r="VV39" s="9"/>
      <c r="VW39" s="9"/>
      <c r="VX39" s="9"/>
      <c r="VY39" s="9"/>
      <c r="VZ39" s="9"/>
      <c r="WA39" s="9"/>
      <c r="WB39" s="9"/>
      <c r="WC39" s="9"/>
      <c r="WD39" s="9"/>
      <c r="WE39" s="9"/>
      <c r="WF39" s="9"/>
      <c r="WG39" s="9"/>
      <c r="WH39" s="9"/>
      <c r="WI39" s="9"/>
      <c r="WJ39" s="9"/>
      <c r="WK39" s="9"/>
      <c r="WL39" s="9"/>
      <c r="WM39" s="9"/>
      <c r="WN39" s="9"/>
      <c r="WO39" s="9"/>
      <c r="WP39" s="9"/>
      <c r="WQ39" s="9"/>
      <c r="WR39" s="9"/>
      <c r="WS39" s="9"/>
      <c r="WT39" s="9"/>
      <c r="WU39" s="9"/>
      <c r="WV39" s="9"/>
      <c r="WW39" s="9"/>
      <c r="WX39" s="9"/>
      <c r="WY39" s="9"/>
      <c r="WZ39" s="9"/>
      <c r="XA39" s="9"/>
      <c r="XB39" s="9"/>
      <c r="XC39" s="9"/>
      <c r="XD39" s="9"/>
      <c r="XE39" s="9"/>
      <c r="XF39" s="9"/>
      <c r="XG39" s="9"/>
      <c r="XH39" s="9"/>
      <c r="XI39" s="9"/>
      <c r="XJ39" s="9"/>
      <c r="XK39" s="9"/>
      <c r="XL39" s="9"/>
      <c r="XM39" s="9"/>
      <c r="XN39" s="9"/>
      <c r="XO39" s="9"/>
      <c r="XP39" s="9"/>
      <c r="XQ39" s="9"/>
      <c r="XR39" s="9"/>
      <c r="XS39" s="9"/>
      <c r="XT39" s="9"/>
      <c r="XU39" s="9"/>
      <c r="XV39" s="9"/>
      <c r="XW39" s="9"/>
      <c r="XX39" s="9"/>
      <c r="XY39" s="9"/>
      <c r="XZ39" s="9"/>
      <c r="YA39" s="9"/>
      <c r="YB39" s="9"/>
      <c r="YC39" s="9"/>
      <c r="YD39" s="9"/>
      <c r="YE39" s="9"/>
      <c r="YF39" s="9"/>
      <c r="YG39" s="9"/>
      <c r="YH39" s="9"/>
      <c r="YI39" s="9"/>
      <c r="YJ39" s="9"/>
      <c r="YK39" s="9"/>
      <c r="YL39" s="9"/>
      <c r="YM39" s="9"/>
      <c r="YN39" s="9"/>
      <c r="YO39" s="9"/>
      <c r="YP39" s="9"/>
      <c r="YQ39" s="9"/>
      <c r="YR39" s="9"/>
      <c r="YS39" s="9"/>
      <c r="YT39" s="9"/>
      <c r="YU39" s="9"/>
      <c r="YV39" s="9"/>
      <c r="YW39" s="9"/>
      <c r="YX39" s="9"/>
      <c r="YY39" s="9"/>
      <c r="YZ39" s="9"/>
      <c r="ZA39" s="9"/>
      <c r="ZB39" s="9"/>
      <c r="ZC39" s="9"/>
      <c r="ZD39" s="9"/>
      <c r="ZE39" s="9"/>
      <c r="ZF39" s="9"/>
      <c r="ZG39" s="9"/>
      <c r="ZH39" s="9"/>
      <c r="ZI39" s="9"/>
      <c r="ZJ39" s="9"/>
      <c r="ZK39" s="9"/>
      <c r="ZL39" s="9"/>
      <c r="ZM39" s="9"/>
      <c r="ZN39" s="9"/>
      <c r="ZO39" s="9"/>
      <c r="ZP39" s="9"/>
      <c r="ZQ39" s="9"/>
      <c r="ZR39" s="9"/>
      <c r="ZS39" s="9"/>
      <c r="ZT39" s="9"/>
      <c r="ZU39" s="9"/>
      <c r="ZV39" s="9"/>
      <c r="ZW39" s="9"/>
      <c r="ZX39" s="9"/>
      <c r="ZY39" s="9"/>
      <c r="ZZ39" s="9"/>
      <c r="AAA39" s="9"/>
      <c r="AAB39" s="9"/>
      <c r="AAC39" s="9"/>
      <c r="AAD39" s="9"/>
      <c r="AAE39" s="9"/>
      <c r="AAF39" s="9"/>
      <c r="AAG39" s="9"/>
      <c r="AAH39" s="9"/>
      <c r="AAI39" s="9"/>
      <c r="AAJ39" s="9"/>
      <c r="AAK39" s="9"/>
      <c r="AAL39" s="9"/>
      <c r="AAM39" s="9"/>
      <c r="AAN39" s="9"/>
      <c r="AAO39" s="9"/>
      <c r="AAP39" s="9"/>
      <c r="AAQ39" s="9"/>
      <c r="AAR39" s="9"/>
      <c r="AAS39" s="9"/>
      <c r="AAT39" s="9"/>
      <c r="AAU39" s="9"/>
      <c r="AAV39" s="9"/>
      <c r="AAW39" s="9"/>
      <c r="AAX39" s="9"/>
      <c r="AAY39" s="9"/>
      <c r="AAZ39" s="9"/>
      <c r="ABA39" s="9"/>
      <c r="ABB39" s="9"/>
      <c r="ABC39" s="9"/>
      <c r="ABD39" s="9"/>
      <c r="ABE39" s="9"/>
      <c r="ABF39" s="9"/>
      <c r="ABG39" s="9"/>
      <c r="ABH39" s="9"/>
      <c r="ABI39" s="9"/>
      <c r="ABJ39" s="9"/>
      <c r="ABK39" s="9"/>
      <c r="ABL39" s="9"/>
      <c r="ABM39" s="9"/>
      <c r="ABN39" s="9"/>
      <c r="ABO39" s="9"/>
      <c r="ABP39" s="9"/>
      <c r="ABQ39" s="9"/>
      <c r="ABR39" s="9"/>
      <c r="ABS39" s="9"/>
      <c r="ABT39" s="9"/>
      <c r="ABU39" s="9"/>
      <c r="ABV39" s="9"/>
      <c r="ABW39" s="9"/>
      <c r="ABX39" s="9"/>
      <c r="ABY39" s="9"/>
      <c r="ABZ39" s="9"/>
      <c r="ACA39" s="9"/>
      <c r="ACB39" s="9"/>
      <c r="ACC39" s="9"/>
      <c r="ACD39" s="9"/>
      <c r="ACE39" s="9"/>
      <c r="ACF39" s="9"/>
      <c r="ACG39" s="9"/>
      <c r="ACH39" s="9"/>
      <c r="ACI39" s="9"/>
      <c r="ACJ39" s="9"/>
      <c r="ACK39" s="9"/>
      <c r="ACL39" s="9"/>
      <c r="ACM39" s="9"/>
      <c r="ACN39" s="9"/>
      <c r="ACO39" s="9"/>
      <c r="ACP39" s="9"/>
      <c r="ACQ39" s="9"/>
      <c r="ACR39" s="9"/>
      <c r="ACS39" s="9"/>
      <c r="ACT39" s="9"/>
      <c r="ACU39" s="9"/>
      <c r="ACV39" s="9"/>
      <c r="ACW39" s="9"/>
      <c r="ACX39" s="9"/>
      <c r="ACY39" s="9"/>
      <c r="ACZ39" s="9"/>
      <c r="ADA39" s="9"/>
      <c r="ADB39" s="9"/>
      <c r="ADC39" s="9"/>
      <c r="ADD39" s="9"/>
      <c r="ADE39" s="9"/>
      <c r="ADF39" s="9"/>
      <c r="ADG39" s="9"/>
      <c r="ADH39" s="9"/>
      <c r="ADI39" s="9"/>
      <c r="ADJ39" s="9"/>
      <c r="ADK39" s="9"/>
      <c r="ADL39" s="9"/>
      <c r="ADM39" s="9"/>
      <c r="ADN39" s="9"/>
      <c r="ADO39" s="9"/>
      <c r="ADP39" s="9"/>
      <c r="ADQ39" s="9"/>
      <c r="ADR39" s="9"/>
      <c r="ADS39" s="9"/>
      <c r="ADT39" s="9"/>
      <c r="ADU39" s="9"/>
      <c r="ADV39" s="9"/>
      <c r="ADW39" s="9"/>
      <c r="ADX39" s="9"/>
      <c r="ADY39" s="9"/>
      <c r="ADZ39" s="9"/>
      <c r="AEA39" s="9"/>
      <c r="AEB39" s="9"/>
      <c r="AEC39" s="9"/>
      <c r="AED39" s="9"/>
      <c r="AEE39" s="9"/>
      <c r="AEF39" s="9"/>
      <c r="AEG39" s="9"/>
      <c r="AEH39" s="9"/>
      <c r="AEI39" s="9"/>
      <c r="AEJ39" s="9"/>
      <c r="AEK39" s="9"/>
      <c r="AEL39" s="9"/>
      <c r="AEM39" s="9"/>
      <c r="AEN39" s="9"/>
      <c r="AEO39" s="9"/>
      <c r="AEP39" s="9"/>
      <c r="AEQ39" s="9"/>
      <c r="AER39" s="9"/>
      <c r="AES39" s="9"/>
      <c r="AET39" s="9"/>
      <c r="AEU39" s="9"/>
      <c r="AEV39" s="9"/>
      <c r="AEW39" s="9"/>
      <c r="AEX39" s="9"/>
      <c r="AEY39" s="9"/>
      <c r="AEZ39" s="9"/>
      <c r="AFA39" s="9"/>
      <c r="AFB39" s="9"/>
      <c r="AFC39" s="9"/>
      <c r="AFD39" s="9"/>
      <c r="AFE39" s="9"/>
      <c r="AFF39" s="9"/>
      <c r="AFG39" s="9"/>
      <c r="AFH39" s="9"/>
      <c r="AFI39" s="9"/>
      <c r="AFJ39" s="9"/>
      <c r="AFK39" s="9"/>
      <c r="AFL39" s="9"/>
      <c r="AFM39" s="9"/>
      <c r="AFN39" s="9"/>
      <c r="AFO39" s="9"/>
      <c r="AFP39" s="9"/>
      <c r="AFQ39" s="9"/>
      <c r="AFR39" s="9"/>
      <c r="AFS39" s="9"/>
      <c r="AFT39" s="9"/>
      <c r="AFU39" s="9"/>
      <c r="AFV39" s="9"/>
      <c r="AFW39" s="9"/>
      <c r="AFX39" s="9"/>
      <c r="AFY39" s="9"/>
      <c r="AFZ39" s="9"/>
      <c r="AGA39" s="9"/>
      <c r="AGB39" s="9"/>
      <c r="AGC39" s="9"/>
      <c r="AGD39" s="9"/>
      <c r="AGE39" s="9"/>
      <c r="AGF39" s="9"/>
      <c r="AGG39" s="9"/>
      <c r="AGH39" s="9"/>
      <c r="AGI39" s="9"/>
      <c r="AGJ39" s="9"/>
      <c r="AGK39" s="9"/>
      <c r="AGL39" s="9"/>
      <c r="AGM39" s="9"/>
      <c r="AGN39" s="9"/>
      <c r="AGO39" s="9"/>
      <c r="AGP39" s="9"/>
      <c r="AGQ39" s="9"/>
      <c r="AGR39" s="9"/>
      <c r="AGS39" s="9"/>
      <c r="AGT39" s="9"/>
      <c r="AGU39" s="9"/>
      <c r="AGV39" s="9"/>
      <c r="AGW39" s="9"/>
      <c r="AGX39" s="9"/>
      <c r="AGY39" s="9"/>
      <c r="AGZ39" s="9"/>
      <c r="AHA39" s="9"/>
      <c r="AHB39" s="9"/>
      <c r="AHC39" s="9"/>
      <c r="AHD39" s="9"/>
      <c r="AHE39" s="9"/>
      <c r="AHF39" s="9"/>
      <c r="AHG39" s="9"/>
      <c r="AHH39" s="9"/>
      <c r="AHI39" s="9"/>
      <c r="AHJ39" s="9"/>
      <c r="AHK39" s="9"/>
      <c r="AHL39" s="9"/>
      <c r="AHM39" s="9"/>
      <c r="AHN39" s="9"/>
      <c r="AHO39" s="9"/>
      <c r="AHP39" s="9"/>
      <c r="AHQ39" s="9"/>
      <c r="AHR39" s="9"/>
      <c r="AHS39" s="9"/>
      <c r="AHT39" s="9"/>
      <c r="AHU39" s="9"/>
      <c r="AHV39" s="9"/>
      <c r="AHW39" s="9"/>
      <c r="AHX39" s="9"/>
      <c r="AHY39" s="9"/>
      <c r="AHZ39" s="9"/>
      <c r="AIA39" s="9"/>
      <c r="AIB39" s="9"/>
      <c r="AIC39" s="9"/>
      <c r="AID39" s="9"/>
      <c r="AIE39" s="9"/>
      <c r="AIF39" s="9"/>
      <c r="AIG39" s="9"/>
      <c r="AIH39" s="9"/>
      <c r="AII39" s="9"/>
      <c r="AIJ39" s="9"/>
      <c r="AIK39" s="9"/>
      <c r="AIL39" s="9"/>
      <c r="AIM39" s="9"/>
      <c r="AIN39" s="9"/>
      <c r="AIO39" s="9"/>
      <c r="AIP39" s="9"/>
      <c r="AIQ39" s="9"/>
      <c r="AIR39" s="9"/>
      <c r="AIS39" s="9"/>
      <c r="AIT39" s="9"/>
      <c r="AIU39" s="9"/>
      <c r="AIV39" s="9"/>
      <c r="AIW39" s="9"/>
      <c r="AIX39" s="9"/>
      <c r="AIY39" s="9"/>
      <c r="AIZ39" s="9"/>
      <c r="AJA39" s="9"/>
      <c r="AJB39" s="9"/>
      <c r="AJC39" s="9"/>
      <c r="AJD39" s="9"/>
      <c r="AJE39" s="9"/>
      <c r="AJF39" s="9"/>
      <c r="AJG39" s="9"/>
      <c r="AJH39" s="9"/>
      <c r="AJI39" s="9"/>
      <c r="AJJ39" s="9"/>
      <c r="AJK39" s="9"/>
      <c r="AJL39" s="9"/>
      <c r="AJM39" s="9"/>
      <c r="AJN39" s="9"/>
      <c r="AJO39" s="9"/>
      <c r="AJP39" s="9"/>
      <c r="AJQ39" s="9"/>
      <c r="AJR39" s="9"/>
      <c r="AJS39" s="9"/>
      <c r="AJT39" s="9"/>
      <c r="AJU39" s="9"/>
      <c r="AJV39" s="9"/>
      <c r="AJW39" s="9"/>
      <c r="AJX39" s="9"/>
      <c r="AJY39" s="9"/>
      <c r="AJZ39" s="9"/>
      <c r="AKA39" s="9"/>
      <c r="AKB39" s="9"/>
      <c r="AKC39" s="9"/>
      <c r="AKD39" s="9"/>
      <c r="AKE39" s="9"/>
      <c r="AKF39" s="9"/>
      <c r="AKG39" s="9"/>
      <c r="AKH39" s="9"/>
      <c r="AKI39" s="9"/>
      <c r="AKJ39" s="9"/>
      <c r="AKK39" s="9"/>
      <c r="AKL39" s="9"/>
      <c r="AKM39" s="9"/>
      <c r="AKN39" s="9"/>
      <c r="AKO39" s="9"/>
      <c r="AKP39" s="9"/>
      <c r="AKQ39" s="9"/>
      <c r="AKR39" s="9"/>
      <c r="AKS39" s="9"/>
      <c r="AKT39" s="9"/>
      <c r="AKU39" s="9"/>
      <c r="AKV39" s="9"/>
      <c r="AKW39" s="9"/>
      <c r="AKX39" s="9"/>
    </row>
    <row r="40" spans="1:986" ht="16.5" customHeight="1" x14ac:dyDescent="0.25">
      <c r="A40" s="128" t="s">
        <v>30</v>
      </c>
      <c r="B40" s="128"/>
      <c r="C40" s="128"/>
      <c r="D40" s="128"/>
      <c r="E40" s="128"/>
      <c r="F40" s="128"/>
      <c r="G40" s="128"/>
      <c r="H40" s="128"/>
      <c r="I40" s="128"/>
      <c r="J40" s="128"/>
      <c r="K40" s="128"/>
      <c r="L40" s="128"/>
      <c r="M40" s="128"/>
      <c r="N40" s="128"/>
      <c r="O40" s="128"/>
      <c r="P40" s="128"/>
      <c r="Q40" s="129"/>
    </row>
    <row r="41" spans="1:986" ht="15.75" customHeight="1" x14ac:dyDescent="0.25">
      <c r="A41" s="94" t="s">
        <v>11</v>
      </c>
      <c r="B41" s="123" t="s">
        <v>58</v>
      </c>
      <c r="C41" s="88" t="s">
        <v>7</v>
      </c>
      <c r="D41" s="16" t="s">
        <v>74</v>
      </c>
      <c r="E41" s="17">
        <f t="shared" ref="E41:Q41" si="14">SUM(E43:E45)</f>
        <v>166635.01</v>
      </c>
      <c r="F41" s="17">
        <f t="shared" si="14"/>
        <v>166635.01</v>
      </c>
      <c r="G41" s="17">
        <f t="shared" si="14"/>
        <v>0</v>
      </c>
      <c r="H41" s="60">
        <f t="shared" si="14"/>
        <v>0</v>
      </c>
      <c r="I41" s="60">
        <f t="shared" si="14"/>
        <v>0</v>
      </c>
      <c r="J41" s="60">
        <f t="shared" si="14"/>
        <v>0</v>
      </c>
      <c r="K41" s="60">
        <f t="shared" si="14"/>
        <v>0</v>
      </c>
      <c r="L41" s="17">
        <f t="shared" si="14"/>
        <v>0</v>
      </c>
      <c r="M41" s="17">
        <f t="shared" si="14"/>
        <v>0</v>
      </c>
      <c r="N41" s="17">
        <f t="shared" si="14"/>
        <v>0</v>
      </c>
      <c r="O41" s="17">
        <f t="shared" si="14"/>
        <v>0</v>
      </c>
      <c r="P41" s="17">
        <f t="shared" si="14"/>
        <v>0</v>
      </c>
      <c r="Q41" s="17">
        <f t="shared" si="14"/>
        <v>0</v>
      </c>
    </row>
    <row r="42" spans="1:986" ht="15.75" customHeight="1" x14ac:dyDescent="0.25">
      <c r="A42" s="95"/>
      <c r="B42" s="124"/>
      <c r="C42" s="89"/>
      <c r="D42" s="16" t="s">
        <v>2</v>
      </c>
      <c r="E42" s="17">
        <f>SUM(F42:Q42)</f>
        <v>0</v>
      </c>
      <c r="F42" s="17">
        <v>0</v>
      </c>
      <c r="G42" s="17">
        <v>0</v>
      </c>
      <c r="H42" s="60">
        <v>0</v>
      </c>
      <c r="I42" s="60">
        <v>0</v>
      </c>
      <c r="J42" s="60">
        <v>0</v>
      </c>
      <c r="K42" s="60">
        <v>0</v>
      </c>
      <c r="L42" s="17">
        <v>0</v>
      </c>
      <c r="M42" s="17">
        <v>0</v>
      </c>
      <c r="N42" s="17">
        <v>0</v>
      </c>
      <c r="O42" s="17">
        <v>0</v>
      </c>
      <c r="P42" s="17">
        <v>0</v>
      </c>
      <c r="Q42" s="17">
        <v>0</v>
      </c>
    </row>
    <row r="43" spans="1:986" ht="30.75" customHeight="1" x14ac:dyDescent="0.25">
      <c r="A43" s="95"/>
      <c r="B43" s="124"/>
      <c r="C43" s="89"/>
      <c r="D43" s="18" t="s">
        <v>72</v>
      </c>
      <c r="E43" s="3">
        <f>SUM(F43:Q43)</f>
        <v>0</v>
      </c>
      <c r="F43" s="3">
        <v>0</v>
      </c>
      <c r="G43" s="3">
        <v>0</v>
      </c>
      <c r="H43" s="61">
        <v>0</v>
      </c>
      <c r="I43" s="61">
        <v>0</v>
      </c>
      <c r="J43" s="61">
        <v>0</v>
      </c>
      <c r="K43" s="61">
        <v>0</v>
      </c>
      <c r="L43" s="3">
        <v>0</v>
      </c>
      <c r="M43" s="3">
        <v>0</v>
      </c>
      <c r="N43" s="3">
        <v>0</v>
      </c>
      <c r="O43" s="3">
        <v>0</v>
      </c>
      <c r="P43" s="3">
        <v>0</v>
      </c>
      <c r="Q43" s="3">
        <v>0</v>
      </c>
    </row>
    <row r="44" spans="1:986" ht="15.75" customHeight="1" x14ac:dyDescent="0.25">
      <c r="A44" s="95"/>
      <c r="B44" s="124"/>
      <c r="C44" s="89"/>
      <c r="D44" s="18" t="s">
        <v>3</v>
      </c>
      <c r="E44" s="3">
        <f>SUM(F44:Q44)</f>
        <v>166635.01</v>
      </c>
      <c r="F44" s="3">
        <v>166635.01</v>
      </c>
      <c r="G44" s="3">
        <v>0</v>
      </c>
      <c r="H44" s="61">
        <v>0</v>
      </c>
      <c r="I44" s="61">
        <v>0</v>
      </c>
      <c r="J44" s="61">
        <v>0</v>
      </c>
      <c r="K44" s="61">
        <v>0</v>
      </c>
      <c r="L44" s="3">
        <v>0</v>
      </c>
      <c r="M44" s="3">
        <v>0</v>
      </c>
      <c r="N44" s="3">
        <v>0</v>
      </c>
      <c r="O44" s="3">
        <v>0</v>
      </c>
      <c r="P44" s="3">
        <v>0</v>
      </c>
      <c r="Q44" s="3">
        <v>0</v>
      </c>
    </row>
    <row r="45" spans="1:986" ht="30.75" customHeight="1" x14ac:dyDescent="0.25">
      <c r="A45" s="96"/>
      <c r="B45" s="125"/>
      <c r="C45" s="90"/>
      <c r="D45" s="18" t="s">
        <v>73</v>
      </c>
      <c r="E45" s="3">
        <f>SUM(F45:Q45)</f>
        <v>0</v>
      </c>
      <c r="F45" s="3">
        <v>0</v>
      </c>
      <c r="G45" s="3">
        <v>0</v>
      </c>
      <c r="H45" s="61">
        <v>0</v>
      </c>
      <c r="I45" s="61">
        <v>0</v>
      </c>
      <c r="J45" s="61">
        <v>0</v>
      </c>
      <c r="K45" s="61">
        <v>0</v>
      </c>
      <c r="L45" s="3">
        <v>0</v>
      </c>
      <c r="M45" s="3">
        <v>0</v>
      </c>
      <c r="N45" s="3">
        <v>0</v>
      </c>
      <c r="O45" s="3">
        <v>0</v>
      </c>
      <c r="P45" s="3">
        <v>0</v>
      </c>
      <c r="Q45" s="3">
        <v>0</v>
      </c>
      <c r="U45" s="19"/>
    </row>
    <row r="46" spans="1:986" ht="15.75" customHeight="1" x14ac:dyDescent="0.25">
      <c r="A46" s="94"/>
      <c r="B46" s="106" t="s">
        <v>32</v>
      </c>
      <c r="C46" s="88"/>
      <c r="D46" s="16" t="s">
        <v>74</v>
      </c>
      <c r="E46" s="17">
        <f t="shared" ref="E46:Q46" si="15">SUM(E48:E50)</f>
        <v>166635.01</v>
      </c>
      <c r="F46" s="17">
        <f t="shared" si="15"/>
        <v>166635.01</v>
      </c>
      <c r="G46" s="17">
        <f t="shared" si="15"/>
        <v>0</v>
      </c>
      <c r="H46" s="60">
        <f t="shared" si="15"/>
        <v>0</v>
      </c>
      <c r="I46" s="60">
        <f t="shared" si="15"/>
        <v>0</v>
      </c>
      <c r="J46" s="60">
        <f t="shared" si="15"/>
        <v>0</v>
      </c>
      <c r="K46" s="60">
        <f t="shared" si="15"/>
        <v>0</v>
      </c>
      <c r="L46" s="17">
        <f t="shared" si="15"/>
        <v>0</v>
      </c>
      <c r="M46" s="17">
        <f t="shared" si="15"/>
        <v>0</v>
      </c>
      <c r="N46" s="17">
        <f t="shared" si="15"/>
        <v>0</v>
      </c>
      <c r="O46" s="17">
        <f t="shared" si="15"/>
        <v>0</v>
      </c>
      <c r="P46" s="17">
        <f t="shared" si="15"/>
        <v>0</v>
      </c>
      <c r="Q46" s="17">
        <f t="shared" si="15"/>
        <v>0</v>
      </c>
    </row>
    <row r="47" spans="1:986" ht="15.75" customHeight="1" x14ac:dyDescent="0.25">
      <c r="A47" s="95"/>
      <c r="B47" s="107"/>
      <c r="C47" s="89"/>
      <c r="D47" s="16" t="s">
        <v>2</v>
      </c>
      <c r="E47" s="3">
        <f>SUM(F47:Q47)</f>
        <v>0</v>
      </c>
      <c r="F47" s="3">
        <v>0</v>
      </c>
      <c r="G47" s="3">
        <v>0</v>
      </c>
      <c r="H47" s="61">
        <v>0</v>
      </c>
      <c r="I47" s="61">
        <v>0</v>
      </c>
      <c r="J47" s="61">
        <v>0</v>
      </c>
      <c r="K47" s="61">
        <v>0</v>
      </c>
      <c r="L47" s="3">
        <v>0</v>
      </c>
      <c r="M47" s="3">
        <v>0</v>
      </c>
      <c r="N47" s="3">
        <v>0</v>
      </c>
      <c r="O47" s="3">
        <v>0</v>
      </c>
      <c r="P47" s="3">
        <v>0</v>
      </c>
      <c r="Q47" s="3">
        <v>0</v>
      </c>
    </row>
    <row r="48" spans="1:986" ht="30.75" customHeight="1" x14ac:dyDescent="0.25">
      <c r="A48" s="95"/>
      <c r="B48" s="107"/>
      <c r="C48" s="89"/>
      <c r="D48" s="18" t="s">
        <v>72</v>
      </c>
      <c r="E48" s="3">
        <f>SUM(F48:Q48)</f>
        <v>0</v>
      </c>
      <c r="F48" s="17">
        <f t="shared" ref="F48:G50" si="16">F43</f>
        <v>0</v>
      </c>
      <c r="G48" s="17">
        <f t="shared" si="16"/>
        <v>0</v>
      </c>
      <c r="H48" s="60">
        <f t="shared" ref="H48:Q48" si="17">H43</f>
        <v>0</v>
      </c>
      <c r="I48" s="60">
        <f t="shared" si="17"/>
        <v>0</v>
      </c>
      <c r="J48" s="60">
        <f t="shared" si="17"/>
        <v>0</v>
      </c>
      <c r="K48" s="60">
        <f t="shared" si="17"/>
        <v>0</v>
      </c>
      <c r="L48" s="17">
        <f t="shared" si="17"/>
        <v>0</v>
      </c>
      <c r="M48" s="17">
        <f t="shared" si="17"/>
        <v>0</v>
      </c>
      <c r="N48" s="17">
        <f t="shared" si="17"/>
        <v>0</v>
      </c>
      <c r="O48" s="17">
        <f t="shared" si="17"/>
        <v>0</v>
      </c>
      <c r="P48" s="17">
        <f t="shared" si="17"/>
        <v>0</v>
      </c>
      <c r="Q48" s="17">
        <f t="shared" si="17"/>
        <v>0</v>
      </c>
    </row>
    <row r="49" spans="1:19" ht="15.75" customHeight="1" x14ac:dyDescent="0.25">
      <c r="A49" s="95"/>
      <c r="B49" s="107"/>
      <c r="C49" s="89"/>
      <c r="D49" s="18" t="s">
        <v>3</v>
      </c>
      <c r="E49" s="3">
        <f>SUM(F49:Q49)</f>
        <v>166635.01</v>
      </c>
      <c r="F49" s="17">
        <f t="shared" si="16"/>
        <v>166635.01</v>
      </c>
      <c r="G49" s="17">
        <f t="shared" si="16"/>
        <v>0</v>
      </c>
      <c r="H49" s="60">
        <f t="shared" ref="H49:Q49" si="18">H44</f>
        <v>0</v>
      </c>
      <c r="I49" s="60">
        <f t="shared" si="18"/>
        <v>0</v>
      </c>
      <c r="J49" s="60">
        <f t="shared" si="18"/>
        <v>0</v>
      </c>
      <c r="K49" s="60">
        <f t="shared" si="18"/>
        <v>0</v>
      </c>
      <c r="L49" s="17">
        <f t="shared" si="18"/>
        <v>0</v>
      </c>
      <c r="M49" s="17">
        <f t="shared" si="18"/>
        <v>0</v>
      </c>
      <c r="N49" s="17">
        <f t="shared" si="18"/>
        <v>0</v>
      </c>
      <c r="O49" s="17">
        <f t="shared" si="18"/>
        <v>0</v>
      </c>
      <c r="P49" s="17">
        <f t="shared" si="18"/>
        <v>0</v>
      </c>
      <c r="Q49" s="17">
        <f t="shared" si="18"/>
        <v>0</v>
      </c>
    </row>
    <row r="50" spans="1:19" ht="30.75" customHeight="1" x14ac:dyDescent="0.25">
      <c r="A50" s="96"/>
      <c r="B50" s="108"/>
      <c r="C50" s="90"/>
      <c r="D50" s="18" t="s">
        <v>73</v>
      </c>
      <c r="E50" s="3">
        <f>SUM(F50:Q50)</f>
        <v>0</v>
      </c>
      <c r="F50" s="17">
        <f t="shared" si="16"/>
        <v>0</v>
      </c>
      <c r="G50" s="17">
        <f t="shared" si="16"/>
        <v>0</v>
      </c>
      <c r="H50" s="60">
        <f t="shared" ref="H50:Q50" si="19">H45</f>
        <v>0</v>
      </c>
      <c r="I50" s="60">
        <f t="shared" si="19"/>
        <v>0</v>
      </c>
      <c r="J50" s="60">
        <f t="shared" si="19"/>
        <v>0</v>
      </c>
      <c r="K50" s="60">
        <f t="shared" si="19"/>
        <v>0</v>
      </c>
      <c r="L50" s="17">
        <f t="shared" si="19"/>
        <v>0</v>
      </c>
      <c r="M50" s="17">
        <f t="shared" si="19"/>
        <v>0</v>
      </c>
      <c r="N50" s="17">
        <f t="shared" si="19"/>
        <v>0</v>
      </c>
      <c r="O50" s="17">
        <f t="shared" si="19"/>
        <v>0</v>
      </c>
      <c r="P50" s="17">
        <f t="shared" si="19"/>
        <v>0</v>
      </c>
      <c r="Q50" s="17">
        <f t="shared" si="19"/>
        <v>0</v>
      </c>
    </row>
    <row r="51" spans="1:19" x14ac:dyDescent="0.25">
      <c r="A51" s="94"/>
      <c r="B51" s="97" t="s">
        <v>35</v>
      </c>
      <c r="C51" s="88"/>
      <c r="D51" s="16" t="s">
        <v>74</v>
      </c>
      <c r="E51" s="3">
        <v>0</v>
      </c>
      <c r="F51" s="3">
        <v>0</v>
      </c>
      <c r="G51" s="3">
        <v>0</v>
      </c>
      <c r="H51" s="61">
        <v>0</v>
      </c>
      <c r="I51" s="61">
        <v>0</v>
      </c>
      <c r="J51" s="61">
        <v>0</v>
      </c>
      <c r="K51" s="61">
        <v>0</v>
      </c>
      <c r="L51" s="3">
        <v>0</v>
      </c>
      <c r="M51" s="3">
        <v>0</v>
      </c>
      <c r="N51" s="3">
        <v>0</v>
      </c>
      <c r="O51" s="3">
        <v>0</v>
      </c>
      <c r="P51" s="3">
        <v>0</v>
      </c>
      <c r="Q51" s="3">
        <v>0</v>
      </c>
    </row>
    <row r="52" spans="1:19" x14ac:dyDescent="0.25">
      <c r="A52" s="95"/>
      <c r="B52" s="98"/>
      <c r="C52" s="89"/>
      <c r="D52" s="16" t="s">
        <v>2</v>
      </c>
      <c r="E52" s="3">
        <f>SUM(F52:Q52)</f>
        <v>0</v>
      </c>
      <c r="F52" s="3">
        <v>0</v>
      </c>
      <c r="G52" s="3">
        <v>0</v>
      </c>
      <c r="H52" s="61">
        <v>0</v>
      </c>
      <c r="I52" s="61">
        <v>0</v>
      </c>
      <c r="J52" s="61">
        <v>0</v>
      </c>
      <c r="K52" s="61">
        <v>0</v>
      </c>
      <c r="L52" s="3">
        <v>0</v>
      </c>
      <c r="M52" s="3">
        <v>0</v>
      </c>
      <c r="N52" s="3">
        <v>0</v>
      </c>
      <c r="O52" s="3">
        <v>0</v>
      </c>
      <c r="P52" s="3">
        <v>0</v>
      </c>
      <c r="Q52" s="3">
        <v>0</v>
      </c>
    </row>
    <row r="53" spans="1:19" ht="30.75" customHeight="1" x14ac:dyDescent="0.25">
      <c r="A53" s="95"/>
      <c r="B53" s="98"/>
      <c r="C53" s="89"/>
      <c r="D53" s="18" t="s">
        <v>72</v>
      </c>
      <c r="E53" s="3">
        <v>0</v>
      </c>
      <c r="F53" s="3">
        <v>0</v>
      </c>
      <c r="G53" s="3">
        <v>0</v>
      </c>
      <c r="H53" s="61">
        <v>0</v>
      </c>
      <c r="I53" s="61">
        <v>0</v>
      </c>
      <c r="J53" s="61">
        <v>0</v>
      </c>
      <c r="K53" s="61">
        <v>0</v>
      </c>
      <c r="L53" s="3">
        <v>0</v>
      </c>
      <c r="M53" s="3">
        <v>0</v>
      </c>
      <c r="N53" s="3">
        <v>0</v>
      </c>
      <c r="O53" s="3">
        <v>0</v>
      </c>
      <c r="P53" s="3">
        <v>0</v>
      </c>
      <c r="Q53" s="3">
        <v>0</v>
      </c>
    </row>
    <row r="54" spans="1:19" x14ac:dyDescent="0.25">
      <c r="A54" s="95"/>
      <c r="B54" s="98"/>
      <c r="C54" s="89"/>
      <c r="D54" s="18" t="s">
        <v>3</v>
      </c>
      <c r="E54" s="3">
        <v>0</v>
      </c>
      <c r="F54" s="3">
        <v>0</v>
      </c>
      <c r="G54" s="3">
        <v>0</v>
      </c>
      <c r="H54" s="61">
        <v>0</v>
      </c>
      <c r="I54" s="61">
        <v>0</v>
      </c>
      <c r="J54" s="61">
        <v>0</v>
      </c>
      <c r="K54" s="61">
        <v>0</v>
      </c>
      <c r="L54" s="3">
        <v>0</v>
      </c>
      <c r="M54" s="3">
        <v>0</v>
      </c>
      <c r="N54" s="3">
        <v>0</v>
      </c>
      <c r="O54" s="3">
        <v>0</v>
      </c>
      <c r="P54" s="3">
        <v>0</v>
      </c>
      <c r="Q54" s="3">
        <v>0</v>
      </c>
    </row>
    <row r="55" spans="1:19" ht="33" customHeight="1" x14ac:dyDescent="0.25">
      <c r="A55" s="95"/>
      <c r="B55" s="98"/>
      <c r="C55" s="89"/>
      <c r="D55" s="18" t="s">
        <v>73</v>
      </c>
      <c r="E55" s="3">
        <v>0</v>
      </c>
      <c r="F55" s="3">
        <v>0</v>
      </c>
      <c r="G55" s="3">
        <v>0</v>
      </c>
      <c r="H55" s="61">
        <v>0</v>
      </c>
      <c r="I55" s="61">
        <v>0</v>
      </c>
      <c r="J55" s="61">
        <v>0</v>
      </c>
      <c r="K55" s="61">
        <v>0</v>
      </c>
      <c r="L55" s="3">
        <v>0</v>
      </c>
      <c r="M55" s="3">
        <v>0</v>
      </c>
      <c r="N55" s="3">
        <v>0</v>
      </c>
      <c r="O55" s="3">
        <v>0</v>
      </c>
      <c r="P55" s="3">
        <v>0</v>
      </c>
      <c r="Q55" s="3">
        <v>0</v>
      </c>
    </row>
    <row r="56" spans="1:19" x14ac:dyDescent="0.25">
      <c r="A56" s="130" t="s">
        <v>31</v>
      </c>
      <c r="B56" s="130"/>
      <c r="C56" s="130"/>
      <c r="D56" s="130"/>
      <c r="E56" s="130"/>
      <c r="F56" s="130"/>
      <c r="G56" s="130"/>
      <c r="H56" s="130"/>
      <c r="I56" s="130"/>
      <c r="J56" s="130"/>
      <c r="K56" s="130"/>
      <c r="L56" s="130"/>
      <c r="M56" s="130"/>
      <c r="N56" s="130"/>
      <c r="O56" s="130"/>
      <c r="P56" s="130"/>
      <c r="Q56" s="116"/>
    </row>
    <row r="57" spans="1:19" ht="17.25" customHeight="1" x14ac:dyDescent="0.25">
      <c r="A57" s="131"/>
      <c r="B57" s="131"/>
      <c r="C57" s="131"/>
      <c r="D57" s="131"/>
      <c r="E57" s="131"/>
      <c r="F57" s="131"/>
      <c r="G57" s="131"/>
      <c r="H57" s="131"/>
      <c r="I57" s="131"/>
      <c r="J57" s="131"/>
      <c r="K57" s="131"/>
      <c r="L57" s="131"/>
      <c r="M57" s="131"/>
      <c r="N57" s="131"/>
      <c r="O57" s="131"/>
      <c r="P57" s="131"/>
      <c r="Q57" s="118"/>
    </row>
    <row r="58" spans="1:19" ht="15.75" customHeight="1" x14ac:dyDescent="0.25">
      <c r="A58" s="94" t="s">
        <v>5</v>
      </c>
      <c r="B58" s="123" t="s">
        <v>61</v>
      </c>
      <c r="C58" s="134" t="s">
        <v>7</v>
      </c>
      <c r="D58" s="16" t="s">
        <v>74</v>
      </c>
      <c r="E58" s="22">
        <f t="shared" ref="E58:Q58" si="20">SUM(E60:E62)</f>
        <v>162925300.76999998</v>
      </c>
      <c r="F58" s="22">
        <f t="shared" si="20"/>
        <v>33314602.299999997</v>
      </c>
      <c r="G58" s="22">
        <f t="shared" si="20"/>
        <v>34208274.689999998</v>
      </c>
      <c r="H58" s="62">
        <f t="shared" si="20"/>
        <v>30263006.949999999</v>
      </c>
      <c r="I58" s="62">
        <f t="shared" si="20"/>
        <v>22254836.390000001</v>
      </c>
      <c r="J58" s="62">
        <f t="shared" si="20"/>
        <v>20988694.170000002</v>
      </c>
      <c r="K58" s="62">
        <f t="shared" si="20"/>
        <v>21895886.27</v>
      </c>
      <c r="L58" s="22">
        <f t="shared" si="20"/>
        <v>0</v>
      </c>
      <c r="M58" s="22">
        <f t="shared" si="20"/>
        <v>0</v>
      </c>
      <c r="N58" s="22">
        <f t="shared" si="20"/>
        <v>0</v>
      </c>
      <c r="O58" s="22">
        <f t="shared" si="20"/>
        <v>0</v>
      </c>
      <c r="P58" s="22">
        <f t="shared" si="20"/>
        <v>0</v>
      </c>
      <c r="Q58" s="22">
        <f t="shared" si="20"/>
        <v>0</v>
      </c>
      <c r="S58" s="19"/>
    </row>
    <row r="59" spans="1:19" ht="15.75" customHeight="1" x14ac:dyDescent="0.25">
      <c r="A59" s="95"/>
      <c r="B59" s="124"/>
      <c r="C59" s="134"/>
      <c r="D59" s="16" t="s">
        <v>2</v>
      </c>
      <c r="E59" s="22">
        <f>SUM(F59:Q59)</f>
        <v>0</v>
      </c>
      <c r="F59" s="22">
        <v>0</v>
      </c>
      <c r="G59" s="22">
        <v>0</v>
      </c>
      <c r="H59" s="62">
        <v>0</v>
      </c>
      <c r="I59" s="62">
        <v>0</v>
      </c>
      <c r="J59" s="62">
        <v>0</v>
      </c>
      <c r="K59" s="62">
        <v>0</v>
      </c>
      <c r="L59" s="22">
        <v>0</v>
      </c>
      <c r="M59" s="22">
        <v>0</v>
      </c>
      <c r="N59" s="22">
        <v>0</v>
      </c>
      <c r="O59" s="22">
        <v>0</v>
      </c>
      <c r="P59" s="22">
        <v>0</v>
      </c>
      <c r="Q59" s="22">
        <v>0</v>
      </c>
    </row>
    <row r="60" spans="1:19" ht="30.75" customHeight="1" x14ac:dyDescent="0.25">
      <c r="A60" s="95"/>
      <c r="B60" s="124"/>
      <c r="C60" s="134"/>
      <c r="D60" s="18" t="s">
        <v>72</v>
      </c>
      <c r="E60" s="3">
        <f>SUM(F60:Q60)</f>
        <v>53674300</v>
      </c>
      <c r="F60" s="3">
        <f>4534000+398900+13247900</f>
        <v>18180800</v>
      </c>
      <c r="G60" s="53">
        <v>14518000</v>
      </c>
      <c r="H60" s="61">
        <v>15289100</v>
      </c>
      <c r="I60" s="61">
        <v>1688800</v>
      </c>
      <c r="J60" s="61">
        <v>905800</v>
      </c>
      <c r="K60" s="61">
        <v>3091800</v>
      </c>
      <c r="L60" s="3">
        <v>0</v>
      </c>
      <c r="M60" s="3">
        <v>0</v>
      </c>
      <c r="N60" s="3">
        <v>0</v>
      </c>
      <c r="O60" s="3">
        <v>0</v>
      </c>
      <c r="P60" s="3">
        <v>0</v>
      </c>
      <c r="Q60" s="3">
        <v>0</v>
      </c>
      <c r="R60" s="20"/>
      <c r="S60" s="19"/>
    </row>
    <row r="61" spans="1:19" ht="15.75" customHeight="1" x14ac:dyDescent="0.25">
      <c r="A61" s="95"/>
      <c r="B61" s="124"/>
      <c r="C61" s="134"/>
      <c r="D61" s="18" t="s">
        <v>3</v>
      </c>
      <c r="E61" s="3">
        <f t="shared" ref="E61:E67" si="21">SUM(F61:Q61)</f>
        <v>109251000.77</v>
      </c>
      <c r="F61" s="3">
        <f>503777.78+3699858.92+4667363.3+5000000-881266.64+881266.64+447531.54+3000000-2184729.24</f>
        <v>15133802.299999999</v>
      </c>
      <c r="G61" s="53">
        <v>19690274.690000001</v>
      </c>
      <c r="H61" s="61">
        <v>14973906.949999999</v>
      </c>
      <c r="I61" s="61">
        <f>2633480+6000000+11744911.95+187644.44</f>
        <v>20566036.390000001</v>
      </c>
      <c r="J61" s="61">
        <f>6705000+100644.44+13277249.73</f>
        <v>20082894.170000002</v>
      </c>
      <c r="K61" s="61">
        <f>6000000+343533.33+12460552.94</f>
        <v>18804086.27</v>
      </c>
      <c r="L61" s="3">
        <v>0</v>
      </c>
      <c r="M61" s="3">
        <v>0</v>
      </c>
      <c r="N61" s="3">
        <v>0</v>
      </c>
      <c r="O61" s="3">
        <v>0</v>
      </c>
      <c r="P61" s="3">
        <v>0</v>
      </c>
      <c r="Q61" s="3">
        <v>0</v>
      </c>
      <c r="R61" s="20"/>
      <c r="S61" s="19"/>
    </row>
    <row r="62" spans="1:19" ht="30.75" customHeight="1" x14ac:dyDescent="0.25">
      <c r="A62" s="96"/>
      <c r="B62" s="125"/>
      <c r="C62" s="134"/>
      <c r="D62" s="18" t="s">
        <v>73</v>
      </c>
      <c r="E62" s="3">
        <f t="shared" si="21"/>
        <v>0</v>
      </c>
      <c r="F62" s="3">
        <v>0</v>
      </c>
      <c r="G62" s="3">
        <v>0</v>
      </c>
      <c r="H62" s="61">
        <v>0</v>
      </c>
      <c r="I62" s="61">
        <v>0</v>
      </c>
      <c r="J62" s="61">
        <v>0</v>
      </c>
      <c r="K62" s="61">
        <v>0</v>
      </c>
      <c r="L62" s="3">
        <v>0</v>
      </c>
      <c r="M62" s="3">
        <v>0</v>
      </c>
      <c r="N62" s="3">
        <v>0</v>
      </c>
      <c r="O62" s="3">
        <v>0</v>
      </c>
      <c r="P62" s="3">
        <v>0</v>
      </c>
      <c r="Q62" s="3">
        <v>0</v>
      </c>
    </row>
    <row r="63" spans="1:19" ht="15.75" customHeight="1" x14ac:dyDescent="0.25">
      <c r="A63" s="94"/>
      <c r="B63" s="106" t="s">
        <v>22</v>
      </c>
      <c r="C63" s="88"/>
      <c r="D63" s="16" t="s">
        <v>74</v>
      </c>
      <c r="E63" s="22">
        <f t="shared" ref="E63:Q63" si="22">SUM(E65:E67)</f>
        <v>162925300.76999998</v>
      </c>
      <c r="F63" s="22">
        <f t="shared" ref="F63:G63" si="23">SUM(F65:F67)</f>
        <v>33314602.299999997</v>
      </c>
      <c r="G63" s="22">
        <f t="shared" si="23"/>
        <v>34208274.689999998</v>
      </c>
      <c r="H63" s="62">
        <f t="shared" si="22"/>
        <v>30263006.949999999</v>
      </c>
      <c r="I63" s="62">
        <f t="shared" si="22"/>
        <v>22254836.390000001</v>
      </c>
      <c r="J63" s="62">
        <f t="shared" si="22"/>
        <v>20988694.170000002</v>
      </c>
      <c r="K63" s="62">
        <f t="shared" si="22"/>
        <v>21895886.27</v>
      </c>
      <c r="L63" s="22">
        <f t="shared" si="22"/>
        <v>0</v>
      </c>
      <c r="M63" s="22">
        <f t="shared" si="22"/>
        <v>0</v>
      </c>
      <c r="N63" s="22">
        <f t="shared" si="22"/>
        <v>0</v>
      </c>
      <c r="O63" s="22">
        <f t="shared" si="22"/>
        <v>0</v>
      </c>
      <c r="P63" s="22">
        <f t="shared" si="22"/>
        <v>0</v>
      </c>
      <c r="Q63" s="22">
        <f t="shared" si="22"/>
        <v>0</v>
      </c>
    </row>
    <row r="64" spans="1:19" ht="15" customHeight="1" x14ac:dyDescent="0.25">
      <c r="A64" s="95"/>
      <c r="B64" s="107"/>
      <c r="C64" s="89"/>
      <c r="D64" s="16" t="s">
        <v>2</v>
      </c>
      <c r="E64" s="22">
        <f>SUM(F64:Q64)</f>
        <v>0</v>
      </c>
      <c r="F64" s="22">
        <v>0</v>
      </c>
      <c r="G64" s="22">
        <v>0</v>
      </c>
      <c r="H64" s="62">
        <v>0</v>
      </c>
      <c r="I64" s="62">
        <v>0</v>
      </c>
      <c r="J64" s="62">
        <v>0</v>
      </c>
      <c r="K64" s="62">
        <v>0</v>
      </c>
      <c r="L64" s="22">
        <v>0</v>
      </c>
      <c r="M64" s="22">
        <v>0</v>
      </c>
      <c r="N64" s="22">
        <v>0</v>
      </c>
      <c r="O64" s="22">
        <v>0</v>
      </c>
      <c r="P64" s="22">
        <v>0</v>
      </c>
      <c r="Q64" s="22">
        <v>0</v>
      </c>
    </row>
    <row r="65" spans="1:17" ht="30.75" customHeight="1" x14ac:dyDescent="0.25">
      <c r="A65" s="95"/>
      <c r="B65" s="107"/>
      <c r="C65" s="89"/>
      <c r="D65" s="18" t="s">
        <v>72</v>
      </c>
      <c r="E65" s="3">
        <f t="shared" si="21"/>
        <v>53674300</v>
      </c>
      <c r="F65" s="17">
        <f>F60</f>
        <v>18180800</v>
      </c>
      <c r="G65" s="17">
        <f t="shared" ref="G65" si="24">G60</f>
        <v>14518000</v>
      </c>
      <c r="H65" s="60">
        <f>H60</f>
        <v>15289100</v>
      </c>
      <c r="I65" s="60">
        <f t="shared" ref="I65:Q65" si="25">I60</f>
        <v>1688800</v>
      </c>
      <c r="J65" s="60">
        <f t="shared" si="25"/>
        <v>905800</v>
      </c>
      <c r="K65" s="60">
        <f t="shared" si="25"/>
        <v>3091800</v>
      </c>
      <c r="L65" s="17">
        <f t="shared" si="25"/>
        <v>0</v>
      </c>
      <c r="M65" s="17">
        <f t="shared" ref="M65:P67" si="26">M60</f>
        <v>0</v>
      </c>
      <c r="N65" s="17">
        <f t="shared" si="26"/>
        <v>0</v>
      </c>
      <c r="O65" s="17">
        <f t="shared" si="26"/>
        <v>0</v>
      </c>
      <c r="P65" s="17">
        <f t="shared" si="26"/>
        <v>0</v>
      </c>
      <c r="Q65" s="17">
        <f t="shared" si="25"/>
        <v>0</v>
      </c>
    </row>
    <row r="66" spans="1:17" ht="15.75" customHeight="1" x14ac:dyDescent="0.25">
      <c r="A66" s="95"/>
      <c r="B66" s="107"/>
      <c r="C66" s="89"/>
      <c r="D66" s="18" t="s">
        <v>3</v>
      </c>
      <c r="E66" s="3">
        <f t="shared" si="21"/>
        <v>109251000.77</v>
      </c>
      <c r="F66" s="17">
        <f>F61</f>
        <v>15133802.299999999</v>
      </c>
      <c r="G66" s="17">
        <f>G61</f>
        <v>19690274.690000001</v>
      </c>
      <c r="H66" s="60">
        <f>H61</f>
        <v>14973906.949999999</v>
      </c>
      <c r="I66" s="60">
        <f t="shared" ref="I66:L67" si="27">I61</f>
        <v>20566036.390000001</v>
      </c>
      <c r="J66" s="60">
        <f t="shared" si="27"/>
        <v>20082894.170000002</v>
      </c>
      <c r="K66" s="60">
        <f t="shared" si="27"/>
        <v>18804086.27</v>
      </c>
      <c r="L66" s="17">
        <f t="shared" si="27"/>
        <v>0</v>
      </c>
      <c r="M66" s="17">
        <f t="shared" si="26"/>
        <v>0</v>
      </c>
      <c r="N66" s="17">
        <f t="shared" si="26"/>
        <v>0</v>
      </c>
      <c r="O66" s="17">
        <f t="shared" si="26"/>
        <v>0</v>
      </c>
      <c r="P66" s="17">
        <f t="shared" si="26"/>
        <v>0</v>
      </c>
      <c r="Q66" s="17">
        <f>Q61</f>
        <v>0</v>
      </c>
    </row>
    <row r="67" spans="1:17" ht="30.75" customHeight="1" x14ac:dyDescent="0.25">
      <c r="A67" s="96"/>
      <c r="B67" s="108"/>
      <c r="C67" s="90"/>
      <c r="D67" s="18" t="s">
        <v>73</v>
      </c>
      <c r="E67" s="3">
        <f t="shared" si="21"/>
        <v>0</v>
      </c>
      <c r="F67" s="17">
        <f>F62</f>
        <v>0</v>
      </c>
      <c r="G67" s="17">
        <f>G62</f>
        <v>0</v>
      </c>
      <c r="H67" s="60">
        <f>H62</f>
        <v>0</v>
      </c>
      <c r="I67" s="60">
        <f t="shared" si="27"/>
        <v>0</v>
      </c>
      <c r="J67" s="60">
        <f t="shared" si="27"/>
        <v>0</v>
      </c>
      <c r="K67" s="60">
        <f t="shared" si="27"/>
        <v>0</v>
      </c>
      <c r="L67" s="17">
        <f t="shared" si="27"/>
        <v>0</v>
      </c>
      <c r="M67" s="17">
        <f t="shared" si="26"/>
        <v>0</v>
      </c>
      <c r="N67" s="17">
        <f t="shared" si="26"/>
        <v>0</v>
      </c>
      <c r="O67" s="17">
        <f t="shared" si="26"/>
        <v>0</v>
      </c>
      <c r="P67" s="17">
        <f t="shared" si="26"/>
        <v>0</v>
      </c>
      <c r="Q67" s="17">
        <f>Q62</f>
        <v>0</v>
      </c>
    </row>
    <row r="68" spans="1:17" ht="18.75" customHeight="1" x14ac:dyDescent="0.25">
      <c r="A68" s="94"/>
      <c r="B68" s="97" t="s">
        <v>35</v>
      </c>
      <c r="C68" s="88"/>
      <c r="D68" s="16" t="s">
        <v>74</v>
      </c>
      <c r="E68" s="3">
        <v>0</v>
      </c>
      <c r="F68" s="3">
        <v>0</v>
      </c>
      <c r="G68" s="3">
        <v>0</v>
      </c>
      <c r="H68" s="61">
        <v>0</v>
      </c>
      <c r="I68" s="61">
        <v>0</v>
      </c>
      <c r="J68" s="61">
        <v>0</v>
      </c>
      <c r="K68" s="61">
        <v>0</v>
      </c>
      <c r="L68" s="3">
        <v>0</v>
      </c>
      <c r="M68" s="3">
        <v>0</v>
      </c>
      <c r="N68" s="3">
        <v>0</v>
      </c>
      <c r="O68" s="3">
        <v>0</v>
      </c>
      <c r="P68" s="3">
        <v>0</v>
      </c>
      <c r="Q68" s="3">
        <v>0</v>
      </c>
    </row>
    <row r="69" spans="1:17" ht="18.75" customHeight="1" x14ac:dyDescent="0.25">
      <c r="A69" s="95"/>
      <c r="B69" s="98"/>
      <c r="C69" s="89"/>
      <c r="D69" s="16" t="s">
        <v>2</v>
      </c>
      <c r="E69" s="3">
        <f>SUM(F69:Q69)</f>
        <v>0</v>
      </c>
      <c r="F69" s="3">
        <v>0</v>
      </c>
      <c r="G69" s="3">
        <v>0</v>
      </c>
      <c r="H69" s="61">
        <v>0</v>
      </c>
      <c r="I69" s="61">
        <v>0</v>
      </c>
      <c r="J69" s="61">
        <v>0</v>
      </c>
      <c r="K69" s="61">
        <v>0</v>
      </c>
      <c r="L69" s="3">
        <v>0</v>
      </c>
      <c r="M69" s="3">
        <v>0</v>
      </c>
      <c r="N69" s="3">
        <v>0</v>
      </c>
      <c r="O69" s="3">
        <v>0</v>
      </c>
      <c r="P69" s="3">
        <v>0</v>
      </c>
      <c r="Q69" s="3">
        <v>0</v>
      </c>
    </row>
    <row r="70" spans="1:17" ht="30.75" customHeight="1" x14ac:dyDescent="0.25">
      <c r="A70" s="95"/>
      <c r="B70" s="98"/>
      <c r="C70" s="89"/>
      <c r="D70" s="18" t="s">
        <v>72</v>
      </c>
      <c r="E70" s="3">
        <v>0</v>
      </c>
      <c r="F70" s="3">
        <v>0</v>
      </c>
      <c r="G70" s="3">
        <v>0</v>
      </c>
      <c r="H70" s="61">
        <v>0</v>
      </c>
      <c r="I70" s="61">
        <v>0</v>
      </c>
      <c r="J70" s="61">
        <v>0</v>
      </c>
      <c r="K70" s="61">
        <v>0</v>
      </c>
      <c r="L70" s="3">
        <v>0</v>
      </c>
      <c r="M70" s="3">
        <v>0</v>
      </c>
      <c r="N70" s="3">
        <v>0</v>
      </c>
      <c r="O70" s="3">
        <v>0</v>
      </c>
      <c r="P70" s="3">
        <v>0</v>
      </c>
      <c r="Q70" s="3">
        <v>0</v>
      </c>
    </row>
    <row r="71" spans="1:17" ht="16.5" customHeight="1" x14ac:dyDescent="0.25">
      <c r="A71" s="95"/>
      <c r="B71" s="98"/>
      <c r="C71" s="89"/>
      <c r="D71" s="18" t="s">
        <v>3</v>
      </c>
      <c r="E71" s="3">
        <v>0</v>
      </c>
      <c r="F71" s="3">
        <v>0</v>
      </c>
      <c r="G71" s="3">
        <v>0</v>
      </c>
      <c r="H71" s="61">
        <v>0</v>
      </c>
      <c r="I71" s="61">
        <v>0</v>
      </c>
      <c r="J71" s="61">
        <v>0</v>
      </c>
      <c r="K71" s="61">
        <v>0</v>
      </c>
      <c r="L71" s="3">
        <v>0</v>
      </c>
      <c r="M71" s="3">
        <v>0</v>
      </c>
      <c r="N71" s="3">
        <v>0</v>
      </c>
      <c r="O71" s="3">
        <v>0</v>
      </c>
      <c r="P71" s="3">
        <v>0</v>
      </c>
      <c r="Q71" s="3">
        <v>0</v>
      </c>
    </row>
    <row r="72" spans="1:17" ht="30.75" customHeight="1" x14ac:dyDescent="0.25">
      <c r="A72" s="96"/>
      <c r="B72" s="99"/>
      <c r="C72" s="90"/>
      <c r="D72" s="18" t="s">
        <v>73</v>
      </c>
      <c r="E72" s="3">
        <v>0</v>
      </c>
      <c r="F72" s="3">
        <v>0</v>
      </c>
      <c r="G72" s="3">
        <v>0</v>
      </c>
      <c r="H72" s="61">
        <v>0</v>
      </c>
      <c r="I72" s="61">
        <v>0</v>
      </c>
      <c r="J72" s="61">
        <v>0</v>
      </c>
      <c r="K72" s="61">
        <v>0</v>
      </c>
      <c r="L72" s="3">
        <v>0</v>
      </c>
      <c r="M72" s="3">
        <v>0</v>
      </c>
      <c r="N72" s="3">
        <v>0</v>
      </c>
      <c r="O72" s="3">
        <v>0</v>
      </c>
      <c r="P72" s="3">
        <v>0</v>
      </c>
      <c r="Q72" s="3">
        <v>0</v>
      </c>
    </row>
    <row r="73" spans="1:17" s="15" customFormat="1" ht="18" customHeight="1" x14ac:dyDescent="0.25">
      <c r="A73" s="122" t="s">
        <v>33</v>
      </c>
      <c r="B73" s="122"/>
      <c r="C73" s="122"/>
      <c r="D73" s="122"/>
      <c r="E73" s="122"/>
      <c r="F73" s="122"/>
      <c r="G73" s="122"/>
      <c r="H73" s="122"/>
      <c r="I73" s="122"/>
      <c r="J73" s="122"/>
      <c r="K73" s="122"/>
      <c r="L73" s="122"/>
      <c r="M73" s="122"/>
      <c r="N73" s="122"/>
      <c r="O73" s="122"/>
      <c r="P73" s="122"/>
      <c r="Q73" s="122"/>
    </row>
    <row r="74" spans="1:17" ht="15" customHeight="1" x14ac:dyDescent="0.25">
      <c r="A74" s="100" t="s">
        <v>8</v>
      </c>
      <c r="B74" s="97" t="s">
        <v>47</v>
      </c>
      <c r="C74" s="103" t="s">
        <v>7</v>
      </c>
      <c r="D74" s="16" t="s">
        <v>74</v>
      </c>
      <c r="E74" s="22">
        <f>SUM(E76:E78)</f>
        <v>1240000</v>
      </c>
      <c r="F74" s="22">
        <f t="shared" ref="F74:G74" si="28">SUM(F76:F78)</f>
        <v>1220000</v>
      </c>
      <c r="G74" s="22">
        <f t="shared" si="28"/>
        <v>20000</v>
      </c>
      <c r="H74" s="62">
        <f t="shared" ref="H74:Q74" si="29">SUM(H76:H78)</f>
        <v>0</v>
      </c>
      <c r="I74" s="62">
        <f t="shared" si="29"/>
        <v>0</v>
      </c>
      <c r="J74" s="62">
        <f t="shared" si="29"/>
        <v>0</v>
      </c>
      <c r="K74" s="62">
        <f t="shared" si="29"/>
        <v>0</v>
      </c>
      <c r="L74" s="22">
        <f t="shared" si="29"/>
        <v>0</v>
      </c>
      <c r="M74" s="22">
        <f>SUM(M76:M78)</f>
        <v>0</v>
      </c>
      <c r="N74" s="22">
        <f>SUM(N76:N78)</f>
        <v>0</v>
      </c>
      <c r="O74" s="22">
        <f>SUM(O76:O78)</f>
        <v>0</v>
      </c>
      <c r="P74" s="22">
        <f>SUM(P76:P78)</f>
        <v>0</v>
      </c>
      <c r="Q74" s="22">
        <f t="shared" si="29"/>
        <v>0</v>
      </c>
    </row>
    <row r="75" spans="1:17" ht="15" customHeight="1" x14ac:dyDescent="0.25">
      <c r="A75" s="101"/>
      <c r="B75" s="98"/>
      <c r="C75" s="104"/>
      <c r="D75" s="16" t="s">
        <v>2</v>
      </c>
      <c r="E75" s="22">
        <f>SUM(F75:Q75)</f>
        <v>0</v>
      </c>
      <c r="F75" s="22">
        <v>0</v>
      </c>
      <c r="G75" s="22">
        <v>0</v>
      </c>
      <c r="H75" s="62">
        <v>0</v>
      </c>
      <c r="I75" s="62">
        <v>0</v>
      </c>
      <c r="J75" s="62">
        <v>0</v>
      </c>
      <c r="K75" s="62">
        <v>0</v>
      </c>
      <c r="L75" s="22">
        <v>0</v>
      </c>
      <c r="M75" s="22">
        <v>0</v>
      </c>
      <c r="N75" s="22">
        <v>0</v>
      </c>
      <c r="O75" s="22">
        <v>0</v>
      </c>
      <c r="P75" s="22">
        <v>0</v>
      </c>
      <c r="Q75" s="22">
        <v>0</v>
      </c>
    </row>
    <row r="76" spans="1:17" ht="30.75" customHeight="1" x14ac:dyDescent="0.25">
      <c r="A76" s="101"/>
      <c r="B76" s="98"/>
      <c r="C76" s="104"/>
      <c r="D76" s="18" t="s">
        <v>72</v>
      </c>
      <c r="E76" s="3">
        <f>SUM(F76:Q76)</f>
        <v>0</v>
      </c>
      <c r="F76" s="3">
        <v>0</v>
      </c>
      <c r="G76" s="3">
        <v>0</v>
      </c>
      <c r="H76" s="61">
        <v>0</v>
      </c>
      <c r="I76" s="61">
        <v>0</v>
      </c>
      <c r="J76" s="61">
        <v>0</v>
      </c>
      <c r="K76" s="61">
        <v>0</v>
      </c>
      <c r="L76" s="3">
        <v>0</v>
      </c>
      <c r="M76" s="3">
        <v>0</v>
      </c>
      <c r="N76" s="3">
        <v>0</v>
      </c>
      <c r="O76" s="3">
        <v>0</v>
      </c>
      <c r="P76" s="3">
        <v>0</v>
      </c>
      <c r="Q76" s="3">
        <v>0</v>
      </c>
    </row>
    <row r="77" spans="1:17" ht="17.25" customHeight="1" x14ac:dyDescent="0.25">
      <c r="A77" s="101"/>
      <c r="B77" s="98"/>
      <c r="C77" s="104"/>
      <c r="D77" s="18" t="s">
        <v>3</v>
      </c>
      <c r="E77" s="3">
        <f>SUM(F77:Q77)</f>
        <v>0</v>
      </c>
      <c r="F77" s="3">
        <v>0</v>
      </c>
      <c r="G77" s="3">
        <v>0</v>
      </c>
      <c r="H77" s="61">
        <v>0</v>
      </c>
      <c r="I77" s="61">
        <v>0</v>
      </c>
      <c r="J77" s="61">
        <v>0</v>
      </c>
      <c r="K77" s="61">
        <v>0</v>
      </c>
      <c r="L77" s="3">
        <v>0</v>
      </c>
      <c r="M77" s="3">
        <v>0</v>
      </c>
      <c r="N77" s="3">
        <v>0</v>
      </c>
      <c r="O77" s="3">
        <v>0</v>
      </c>
      <c r="P77" s="3">
        <v>0</v>
      </c>
      <c r="Q77" s="3">
        <v>0</v>
      </c>
    </row>
    <row r="78" spans="1:17" ht="30.75" customHeight="1" x14ac:dyDescent="0.25">
      <c r="A78" s="102"/>
      <c r="B78" s="99"/>
      <c r="C78" s="105"/>
      <c r="D78" s="18" t="s">
        <v>73</v>
      </c>
      <c r="E78" s="3">
        <f>SUM(F78:Q78)</f>
        <v>1240000</v>
      </c>
      <c r="F78" s="3">
        <v>1220000</v>
      </c>
      <c r="G78" s="3">
        <v>20000</v>
      </c>
      <c r="H78" s="61">
        <v>0</v>
      </c>
      <c r="I78" s="61">
        <v>0</v>
      </c>
      <c r="J78" s="61">
        <v>0</v>
      </c>
      <c r="K78" s="61">
        <v>0</v>
      </c>
      <c r="L78" s="3">
        <v>0</v>
      </c>
      <c r="M78" s="3">
        <v>0</v>
      </c>
      <c r="N78" s="3">
        <v>0</v>
      </c>
      <c r="O78" s="3">
        <v>0</v>
      </c>
      <c r="P78" s="3">
        <v>0</v>
      </c>
      <c r="Q78" s="3">
        <v>0</v>
      </c>
    </row>
    <row r="79" spans="1:17" x14ac:dyDescent="0.25">
      <c r="A79" s="100"/>
      <c r="B79" s="106" t="s">
        <v>23</v>
      </c>
      <c r="C79" s="103"/>
      <c r="D79" s="16" t="s">
        <v>74</v>
      </c>
      <c r="E79" s="22">
        <f>SUM(E81:E83)</f>
        <v>1240000</v>
      </c>
      <c r="F79" s="22">
        <f t="shared" ref="F79:G80" si="30">SUM(F81:F83)</f>
        <v>1220000</v>
      </c>
      <c r="G79" s="22">
        <f t="shared" si="30"/>
        <v>20000</v>
      </c>
      <c r="H79" s="62">
        <f t="shared" ref="H79:L79" si="31">SUM(H81:H83)</f>
        <v>0</v>
      </c>
      <c r="I79" s="62">
        <f t="shared" si="31"/>
        <v>0</v>
      </c>
      <c r="J79" s="62">
        <f t="shared" si="31"/>
        <v>0</v>
      </c>
      <c r="K79" s="62">
        <f t="shared" si="31"/>
        <v>0</v>
      </c>
      <c r="L79" s="22">
        <f t="shared" si="31"/>
        <v>0</v>
      </c>
      <c r="M79" s="22">
        <f>SUM(M81:M83)</f>
        <v>0</v>
      </c>
      <c r="N79" s="22">
        <f>SUM(N81:N83)</f>
        <v>0</v>
      </c>
      <c r="O79" s="22">
        <f>SUM(O81:O83)</f>
        <v>0</v>
      </c>
      <c r="P79" s="22">
        <f>SUM(P81:P83)</f>
        <v>0</v>
      </c>
      <c r="Q79" s="22">
        <f>SUM(Q81:Q83)</f>
        <v>0</v>
      </c>
    </row>
    <row r="80" spans="1:17" x14ac:dyDescent="0.25">
      <c r="A80" s="101"/>
      <c r="B80" s="107"/>
      <c r="C80" s="104"/>
      <c r="D80" s="16" t="s">
        <v>2</v>
      </c>
      <c r="E80" s="22">
        <f>SUM(F80:Q80)</f>
        <v>1240000</v>
      </c>
      <c r="F80" s="22">
        <f t="shared" si="30"/>
        <v>1220000</v>
      </c>
      <c r="G80" s="22">
        <f t="shared" si="30"/>
        <v>20000</v>
      </c>
      <c r="H80" s="62">
        <v>0</v>
      </c>
      <c r="I80" s="62">
        <v>0</v>
      </c>
      <c r="J80" s="62">
        <v>0</v>
      </c>
      <c r="K80" s="62">
        <v>0</v>
      </c>
      <c r="L80" s="22">
        <v>0</v>
      </c>
      <c r="M80" s="22">
        <v>0</v>
      </c>
      <c r="N80" s="22">
        <v>0</v>
      </c>
      <c r="O80" s="22">
        <v>0</v>
      </c>
      <c r="P80" s="22">
        <v>0</v>
      </c>
      <c r="Q80" s="22">
        <v>0</v>
      </c>
    </row>
    <row r="81" spans="1:19" ht="30.75" customHeight="1" x14ac:dyDescent="0.25">
      <c r="A81" s="101"/>
      <c r="B81" s="107"/>
      <c r="C81" s="104"/>
      <c r="D81" s="18" t="s">
        <v>72</v>
      </c>
      <c r="E81" s="3">
        <f>SUM(F81:Q81)</f>
        <v>0</v>
      </c>
      <c r="F81" s="3">
        <f t="shared" ref="F81:G83" si="32">F76</f>
        <v>0</v>
      </c>
      <c r="G81" s="3">
        <f t="shared" si="32"/>
        <v>0</v>
      </c>
      <c r="H81" s="61">
        <f t="shared" ref="H81:Q81" si="33">H76</f>
        <v>0</v>
      </c>
      <c r="I81" s="61">
        <f t="shared" si="33"/>
        <v>0</v>
      </c>
      <c r="J81" s="61">
        <f t="shared" si="33"/>
        <v>0</v>
      </c>
      <c r="K81" s="61">
        <f t="shared" si="33"/>
        <v>0</v>
      </c>
      <c r="L81" s="3">
        <f t="shared" si="33"/>
        <v>0</v>
      </c>
      <c r="M81" s="3">
        <f t="shared" ref="M81:P83" si="34">M76</f>
        <v>0</v>
      </c>
      <c r="N81" s="3">
        <f t="shared" si="34"/>
        <v>0</v>
      </c>
      <c r="O81" s="3">
        <f t="shared" si="34"/>
        <v>0</v>
      </c>
      <c r="P81" s="3">
        <f t="shared" si="34"/>
        <v>0</v>
      </c>
      <c r="Q81" s="3">
        <f t="shared" si="33"/>
        <v>0</v>
      </c>
    </row>
    <row r="82" spans="1:19" ht="18" customHeight="1" x14ac:dyDescent="0.25">
      <c r="A82" s="101"/>
      <c r="B82" s="107"/>
      <c r="C82" s="104"/>
      <c r="D82" s="18" t="s">
        <v>3</v>
      </c>
      <c r="E82" s="3">
        <f>SUM(F82:Q82)</f>
        <v>0</v>
      </c>
      <c r="F82" s="3">
        <f t="shared" si="32"/>
        <v>0</v>
      </c>
      <c r="G82" s="3">
        <f t="shared" si="32"/>
        <v>0</v>
      </c>
      <c r="H82" s="61">
        <f>H77</f>
        <v>0</v>
      </c>
      <c r="I82" s="61">
        <f t="shared" ref="I82:Q82" si="35">I77</f>
        <v>0</v>
      </c>
      <c r="J82" s="61">
        <f t="shared" si="35"/>
        <v>0</v>
      </c>
      <c r="K82" s="61">
        <f t="shared" si="35"/>
        <v>0</v>
      </c>
      <c r="L82" s="3">
        <f t="shared" si="35"/>
        <v>0</v>
      </c>
      <c r="M82" s="3">
        <f t="shared" si="34"/>
        <v>0</v>
      </c>
      <c r="N82" s="3">
        <f t="shared" si="34"/>
        <v>0</v>
      </c>
      <c r="O82" s="3">
        <f t="shared" si="34"/>
        <v>0</v>
      </c>
      <c r="P82" s="3">
        <f t="shared" si="34"/>
        <v>0</v>
      </c>
      <c r="Q82" s="3">
        <f t="shared" si="35"/>
        <v>0</v>
      </c>
    </row>
    <row r="83" spans="1:19" ht="30.75" customHeight="1" x14ac:dyDescent="0.25">
      <c r="A83" s="102"/>
      <c r="B83" s="108"/>
      <c r="C83" s="105"/>
      <c r="D83" s="18" t="s">
        <v>73</v>
      </c>
      <c r="E83" s="3">
        <f>SUM(F83:Q83)</f>
        <v>1240000</v>
      </c>
      <c r="F83" s="3">
        <f t="shared" si="32"/>
        <v>1220000</v>
      </c>
      <c r="G83" s="3">
        <f t="shared" si="32"/>
        <v>20000</v>
      </c>
      <c r="H83" s="61">
        <f>H78</f>
        <v>0</v>
      </c>
      <c r="I83" s="61">
        <f t="shared" ref="I83:Q83" si="36">I78</f>
        <v>0</v>
      </c>
      <c r="J83" s="61">
        <f t="shared" si="36"/>
        <v>0</v>
      </c>
      <c r="K83" s="61">
        <f t="shared" si="36"/>
        <v>0</v>
      </c>
      <c r="L83" s="3">
        <f t="shared" si="36"/>
        <v>0</v>
      </c>
      <c r="M83" s="3">
        <f t="shared" si="34"/>
        <v>0</v>
      </c>
      <c r="N83" s="3">
        <f t="shared" si="34"/>
        <v>0</v>
      </c>
      <c r="O83" s="3">
        <f t="shared" si="34"/>
        <v>0</v>
      </c>
      <c r="P83" s="3">
        <f t="shared" si="34"/>
        <v>0</v>
      </c>
      <c r="Q83" s="3">
        <f t="shared" si="36"/>
        <v>0</v>
      </c>
    </row>
    <row r="84" spans="1:19" ht="15" customHeight="1" x14ac:dyDescent="0.25">
      <c r="A84" s="94"/>
      <c r="B84" s="97" t="s">
        <v>35</v>
      </c>
      <c r="C84" s="106"/>
      <c r="D84" s="16" t="s">
        <v>74</v>
      </c>
      <c r="E84" s="3">
        <v>0</v>
      </c>
      <c r="F84" s="3">
        <v>0</v>
      </c>
      <c r="G84" s="3">
        <v>0</v>
      </c>
      <c r="H84" s="61">
        <v>0</v>
      </c>
      <c r="I84" s="61">
        <v>0</v>
      </c>
      <c r="J84" s="61">
        <v>0</v>
      </c>
      <c r="K84" s="61">
        <v>0</v>
      </c>
      <c r="L84" s="3">
        <v>0</v>
      </c>
      <c r="M84" s="3">
        <v>0</v>
      </c>
      <c r="N84" s="3">
        <v>0</v>
      </c>
      <c r="O84" s="3">
        <v>0</v>
      </c>
      <c r="P84" s="3">
        <v>0</v>
      </c>
      <c r="Q84" s="3">
        <v>0</v>
      </c>
    </row>
    <row r="85" spans="1:19" ht="15" customHeight="1" x14ac:dyDescent="0.25">
      <c r="A85" s="95"/>
      <c r="B85" s="98"/>
      <c r="C85" s="107"/>
      <c r="D85" s="16" t="s">
        <v>2</v>
      </c>
      <c r="E85" s="3">
        <f>SUM(F85:Q85)</f>
        <v>0</v>
      </c>
      <c r="F85" s="3">
        <v>0</v>
      </c>
      <c r="G85" s="3">
        <v>0</v>
      </c>
      <c r="H85" s="61">
        <v>0</v>
      </c>
      <c r="I85" s="61">
        <v>0</v>
      </c>
      <c r="J85" s="61">
        <v>0</v>
      </c>
      <c r="K85" s="61">
        <v>0</v>
      </c>
      <c r="L85" s="3">
        <v>0</v>
      </c>
      <c r="M85" s="3">
        <v>0</v>
      </c>
      <c r="N85" s="3">
        <v>0</v>
      </c>
      <c r="O85" s="3">
        <v>0</v>
      </c>
      <c r="P85" s="3">
        <v>0</v>
      </c>
      <c r="Q85" s="3">
        <v>0</v>
      </c>
    </row>
    <row r="86" spans="1:19" ht="30.75" customHeight="1" x14ac:dyDescent="0.25">
      <c r="A86" s="95"/>
      <c r="B86" s="98"/>
      <c r="C86" s="107"/>
      <c r="D86" s="18" t="s">
        <v>72</v>
      </c>
      <c r="E86" s="3">
        <v>0</v>
      </c>
      <c r="F86" s="3">
        <v>0</v>
      </c>
      <c r="G86" s="3">
        <v>0</v>
      </c>
      <c r="H86" s="61">
        <v>0</v>
      </c>
      <c r="I86" s="61">
        <v>0</v>
      </c>
      <c r="J86" s="61">
        <v>0</v>
      </c>
      <c r="K86" s="61">
        <v>0</v>
      </c>
      <c r="L86" s="3">
        <v>0</v>
      </c>
      <c r="M86" s="3">
        <v>0</v>
      </c>
      <c r="N86" s="3">
        <v>0</v>
      </c>
      <c r="O86" s="3">
        <v>0</v>
      </c>
      <c r="P86" s="3">
        <v>0</v>
      </c>
      <c r="Q86" s="3">
        <v>0</v>
      </c>
    </row>
    <row r="87" spans="1:19" ht="18" customHeight="1" x14ac:dyDescent="0.25">
      <c r="A87" s="95"/>
      <c r="B87" s="98"/>
      <c r="C87" s="107"/>
      <c r="D87" s="18" t="s">
        <v>3</v>
      </c>
      <c r="E87" s="3">
        <v>0</v>
      </c>
      <c r="F87" s="3">
        <v>0</v>
      </c>
      <c r="G87" s="3">
        <v>0</v>
      </c>
      <c r="H87" s="61">
        <v>0</v>
      </c>
      <c r="I87" s="61">
        <v>0</v>
      </c>
      <c r="J87" s="61">
        <v>0</v>
      </c>
      <c r="K87" s="61">
        <v>0</v>
      </c>
      <c r="L87" s="3">
        <v>0</v>
      </c>
      <c r="M87" s="3">
        <v>0</v>
      </c>
      <c r="N87" s="3">
        <v>0</v>
      </c>
      <c r="O87" s="3">
        <v>0</v>
      </c>
      <c r="P87" s="3">
        <v>0</v>
      </c>
      <c r="Q87" s="3">
        <v>0</v>
      </c>
    </row>
    <row r="88" spans="1:19" ht="30.75" customHeight="1" x14ac:dyDescent="0.25">
      <c r="A88" s="96"/>
      <c r="B88" s="99"/>
      <c r="C88" s="108"/>
      <c r="D88" s="18" t="s">
        <v>73</v>
      </c>
      <c r="E88" s="3">
        <v>0</v>
      </c>
      <c r="F88" s="3">
        <v>0</v>
      </c>
      <c r="G88" s="3">
        <v>0</v>
      </c>
      <c r="H88" s="61">
        <v>0</v>
      </c>
      <c r="I88" s="61">
        <v>0</v>
      </c>
      <c r="J88" s="61">
        <v>0</v>
      </c>
      <c r="K88" s="61">
        <v>0</v>
      </c>
      <c r="L88" s="3">
        <v>0</v>
      </c>
      <c r="M88" s="3">
        <v>0</v>
      </c>
      <c r="N88" s="3">
        <v>0</v>
      </c>
      <c r="O88" s="3">
        <v>0</v>
      </c>
      <c r="P88" s="3">
        <v>0</v>
      </c>
      <c r="Q88" s="3">
        <v>0</v>
      </c>
    </row>
    <row r="89" spans="1:19" s="15" customFormat="1" ht="15" customHeight="1" x14ac:dyDescent="0.25">
      <c r="A89" s="122" t="s">
        <v>34</v>
      </c>
      <c r="B89" s="122"/>
      <c r="C89" s="122"/>
      <c r="D89" s="122"/>
      <c r="E89" s="122"/>
      <c r="F89" s="122"/>
      <c r="G89" s="122"/>
      <c r="H89" s="122"/>
      <c r="I89" s="122"/>
      <c r="J89" s="122"/>
      <c r="K89" s="122"/>
      <c r="L89" s="122"/>
      <c r="M89" s="122"/>
      <c r="N89" s="122"/>
      <c r="O89" s="122"/>
      <c r="P89" s="122"/>
      <c r="Q89" s="122"/>
    </row>
    <row r="90" spans="1:19" ht="15" customHeight="1" x14ac:dyDescent="0.25">
      <c r="A90" s="100" t="s">
        <v>6</v>
      </c>
      <c r="B90" s="97" t="s">
        <v>48</v>
      </c>
      <c r="C90" s="103" t="s">
        <v>7</v>
      </c>
      <c r="D90" s="16" t="s">
        <v>74</v>
      </c>
      <c r="E90" s="22">
        <f t="shared" ref="E90:Q90" si="37">SUM(E92:E94)</f>
        <v>37012674.019999996</v>
      </c>
      <c r="F90" s="22">
        <f t="shared" si="37"/>
        <v>5235639.05</v>
      </c>
      <c r="G90" s="22">
        <f t="shared" si="37"/>
        <v>5750468.4000000004</v>
      </c>
      <c r="H90" s="62">
        <f t="shared" si="37"/>
        <v>6837338.9100000001</v>
      </c>
      <c r="I90" s="62">
        <f t="shared" si="37"/>
        <v>6396409.2199999997</v>
      </c>
      <c r="J90" s="62">
        <f t="shared" si="37"/>
        <v>6396409.2199999997</v>
      </c>
      <c r="K90" s="62">
        <f t="shared" si="37"/>
        <v>6396409.2199999997</v>
      </c>
      <c r="L90" s="22">
        <f t="shared" si="37"/>
        <v>0</v>
      </c>
      <c r="M90" s="22">
        <f t="shared" si="37"/>
        <v>0</v>
      </c>
      <c r="N90" s="22">
        <f t="shared" si="37"/>
        <v>0</v>
      </c>
      <c r="O90" s="22">
        <f t="shared" si="37"/>
        <v>0</v>
      </c>
      <c r="P90" s="22">
        <f t="shared" si="37"/>
        <v>0</v>
      </c>
      <c r="Q90" s="22">
        <f t="shared" si="37"/>
        <v>0</v>
      </c>
    </row>
    <row r="91" spans="1:19" ht="15" customHeight="1" x14ac:dyDescent="0.25">
      <c r="A91" s="101"/>
      <c r="B91" s="98"/>
      <c r="C91" s="104"/>
      <c r="D91" s="16" t="s">
        <v>2</v>
      </c>
      <c r="E91" s="22">
        <f>SUM(F91:Q91)</f>
        <v>0</v>
      </c>
      <c r="F91" s="22">
        <v>0</v>
      </c>
      <c r="G91" s="22">
        <v>0</v>
      </c>
      <c r="H91" s="62">
        <v>0</v>
      </c>
      <c r="I91" s="62">
        <v>0</v>
      </c>
      <c r="J91" s="62">
        <v>0</v>
      </c>
      <c r="K91" s="62">
        <v>0</v>
      </c>
      <c r="L91" s="22">
        <v>0</v>
      </c>
      <c r="M91" s="22">
        <v>0</v>
      </c>
      <c r="N91" s="22">
        <v>0</v>
      </c>
      <c r="O91" s="22">
        <v>0</v>
      </c>
      <c r="P91" s="22">
        <v>0</v>
      </c>
      <c r="Q91" s="22">
        <v>0</v>
      </c>
    </row>
    <row r="92" spans="1:19" ht="28.5" customHeight="1" x14ac:dyDescent="0.25">
      <c r="A92" s="101"/>
      <c r="B92" s="98"/>
      <c r="C92" s="104"/>
      <c r="D92" s="18" t="s">
        <v>72</v>
      </c>
      <c r="E92" s="3">
        <f>SUM(F92:Q92)</f>
        <v>0</v>
      </c>
      <c r="F92" s="3">
        <v>0</v>
      </c>
      <c r="G92" s="3">
        <v>0</v>
      </c>
      <c r="H92" s="61">
        <v>0</v>
      </c>
      <c r="I92" s="61">
        <v>0</v>
      </c>
      <c r="J92" s="61">
        <v>0</v>
      </c>
      <c r="K92" s="61">
        <v>0</v>
      </c>
      <c r="L92" s="3">
        <v>0</v>
      </c>
      <c r="M92" s="3">
        <v>0</v>
      </c>
      <c r="N92" s="3">
        <v>0</v>
      </c>
      <c r="O92" s="3">
        <v>0</v>
      </c>
      <c r="P92" s="3">
        <v>0</v>
      </c>
      <c r="Q92" s="3">
        <v>0</v>
      </c>
    </row>
    <row r="93" spans="1:19" ht="16.5" customHeight="1" x14ac:dyDescent="0.25">
      <c r="A93" s="101"/>
      <c r="B93" s="98"/>
      <c r="C93" s="104"/>
      <c r="D93" s="18" t="s">
        <v>3</v>
      </c>
      <c r="E93" s="3">
        <f>SUM(F93:Q93)</f>
        <v>37012674.019999996</v>
      </c>
      <c r="F93" s="3">
        <f>4878624.41+357014.64</f>
        <v>5235639.05</v>
      </c>
      <c r="G93" s="3">
        <v>5750468.4000000004</v>
      </c>
      <c r="H93" s="61">
        <v>6837338.9100000001</v>
      </c>
      <c r="I93" s="61">
        <v>6396409.2199999997</v>
      </c>
      <c r="J93" s="61">
        <v>6396409.2199999997</v>
      </c>
      <c r="K93" s="61">
        <v>6396409.2199999997</v>
      </c>
      <c r="L93" s="3">
        <v>0</v>
      </c>
      <c r="M93" s="3">
        <v>0</v>
      </c>
      <c r="N93" s="3">
        <v>0</v>
      </c>
      <c r="O93" s="3">
        <v>0</v>
      </c>
      <c r="P93" s="3">
        <v>0</v>
      </c>
      <c r="Q93" s="3">
        <v>0</v>
      </c>
      <c r="R93" s="20"/>
      <c r="S93" s="19"/>
    </row>
    <row r="94" spans="1:19" ht="25.5" customHeight="1" x14ac:dyDescent="0.25">
      <c r="A94" s="102"/>
      <c r="B94" s="99"/>
      <c r="C94" s="105"/>
      <c r="D94" s="18" t="s">
        <v>73</v>
      </c>
      <c r="E94" s="3">
        <f>SUM(F94:Q94)</f>
        <v>0</v>
      </c>
      <c r="F94" s="3">
        <v>0</v>
      </c>
      <c r="G94" s="3">
        <v>0</v>
      </c>
      <c r="H94" s="61">
        <v>0</v>
      </c>
      <c r="I94" s="61">
        <v>0</v>
      </c>
      <c r="J94" s="61">
        <v>0</v>
      </c>
      <c r="K94" s="61">
        <v>0</v>
      </c>
      <c r="L94" s="3">
        <v>0</v>
      </c>
      <c r="M94" s="3">
        <v>0</v>
      </c>
      <c r="N94" s="3">
        <v>0</v>
      </c>
      <c r="O94" s="3">
        <v>0</v>
      </c>
      <c r="P94" s="3">
        <v>0</v>
      </c>
      <c r="Q94" s="3">
        <v>0</v>
      </c>
    </row>
    <row r="95" spans="1:19" x14ac:dyDescent="0.25">
      <c r="A95" s="100" t="s">
        <v>16</v>
      </c>
      <c r="B95" s="97" t="s">
        <v>49</v>
      </c>
      <c r="C95" s="103" t="s">
        <v>7</v>
      </c>
      <c r="D95" s="16" t="s">
        <v>74</v>
      </c>
      <c r="E95" s="22">
        <f>SUM(E97:E99)</f>
        <v>31077808.989999995</v>
      </c>
      <c r="F95" s="22">
        <f t="shared" ref="F95:G95" si="38">SUM(F97:F99)</f>
        <v>4139001.68</v>
      </c>
      <c r="G95" s="22">
        <f t="shared" si="38"/>
        <v>4760740.7300000004</v>
      </c>
      <c r="H95" s="62">
        <f t="shared" ref="H95:Q95" si="39">SUM(H97:H99)</f>
        <v>4998528.84</v>
      </c>
      <c r="I95" s="62">
        <f t="shared" si="39"/>
        <v>5726512.5800000001</v>
      </c>
      <c r="J95" s="62">
        <f t="shared" si="39"/>
        <v>5726512.5800000001</v>
      </c>
      <c r="K95" s="62">
        <f t="shared" si="39"/>
        <v>5726512.5800000001</v>
      </c>
      <c r="L95" s="22">
        <f t="shared" si="39"/>
        <v>0</v>
      </c>
      <c r="M95" s="22">
        <f t="shared" si="39"/>
        <v>0</v>
      </c>
      <c r="N95" s="22">
        <f t="shared" si="39"/>
        <v>0</v>
      </c>
      <c r="O95" s="22">
        <f t="shared" si="39"/>
        <v>0</v>
      </c>
      <c r="P95" s="22">
        <f t="shared" si="39"/>
        <v>0</v>
      </c>
      <c r="Q95" s="22">
        <f t="shared" si="39"/>
        <v>0</v>
      </c>
    </row>
    <row r="96" spans="1:19" x14ac:dyDescent="0.25">
      <c r="A96" s="101"/>
      <c r="B96" s="98"/>
      <c r="C96" s="104"/>
      <c r="D96" s="16" t="s">
        <v>2</v>
      </c>
      <c r="E96" s="22">
        <f>SUM(F96:Q96)</f>
        <v>0</v>
      </c>
      <c r="F96" s="22">
        <v>0</v>
      </c>
      <c r="G96" s="22">
        <v>0</v>
      </c>
      <c r="H96" s="62">
        <v>0</v>
      </c>
      <c r="I96" s="62">
        <v>0</v>
      </c>
      <c r="J96" s="62">
        <v>0</v>
      </c>
      <c r="K96" s="62">
        <v>0</v>
      </c>
      <c r="L96" s="22">
        <v>0</v>
      </c>
      <c r="M96" s="22">
        <v>0</v>
      </c>
      <c r="N96" s="22">
        <v>0</v>
      </c>
      <c r="O96" s="22">
        <v>0</v>
      </c>
      <c r="P96" s="22">
        <v>0</v>
      </c>
      <c r="Q96" s="22">
        <v>0</v>
      </c>
    </row>
    <row r="97" spans="1:19" ht="30.75" customHeight="1" x14ac:dyDescent="0.25">
      <c r="A97" s="101"/>
      <c r="B97" s="98"/>
      <c r="C97" s="104"/>
      <c r="D97" s="18" t="s">
        <v>72</v>
      </c>
      <c r="E97" s="3">
        <f>SUM(F97:Q97)</f>
        <v>0</v>
      </c>
      <c r="F97" s="3">
        <v>0</v>
      </c>
      <c r="G97" s="3">
        <v>0</v>
      </c>
      <c r="H97" s="61">
        <v>0</v>
      </c>
      <c r="I97" s="61">
        <v>0</v>
      </c>
      <c r="J97" s="61">
        <v>0</v>
      </c>
      <c r="K97" s="61">
        <v>0</v>
      </c>
      <c r="L97" s="3">
        <v>0</v>
      </c>
      <c r="M97" s="3">
        <v>0</v>
      </c>
      <c r="N97" s="3">
        <v>0</v>
      </c>
      <c r="O97" s="3">
        <v>0</v>
      </c>
      <c r="P97" s="3">
        <v>0</v>
      </c>
      <c r="Q97" s="3">
        <v>0</v>
      </c>
    </row>
    <row r="98" spans="1:19" ht="16.5" customHeight="1" x14ac:dyDescent="0.25">
      <c r="A98" s="101"/>
      <c r="B98" s="98"/>
      <c r="C98" s="104"/>
      <c r="D98" s="18" t="s">
        <v>3</v>
      </c>
      <c r="E98" s="3">
        <f>SUM(F98:Q98)</f>
        <v>31077808.989999995</v>
      </c>
      <c r="F98" s="3">
        <f>4066109.14+72892.54</f>
        <v>4139001.68</v>
      </c>
      <c r="G98" s="3">
        <v>4760740.7300000004</v>
      </c>
      <c r="H98" s="61">
        <v>4998528.84</v>
      </c>
      <c r="I98" s="61">
        <v>5726512.5800000001</v>
      </c>
      <c r="J98" s="61">
        <f>I98</f>
        <v>5726512.5800000001</v>
      </c>
      <c r="K98" s="61">
        <f>J98</f>
        <v>5726512.5800000001</v>
      </c>
      <c r="L98" s="3">
        <v>0</v>
      </c>
      <c r="M98" s="3">
        <v>0</v>
      </c>
      <c r="N98" s="3">
        <v>0</v>
      </c>
      <c r="O98" s="3">
        <v>0</v>
      </c>
      <c r="P98" s="3">
        <v>0</v>
      </c>
      <c r="Q98" s="3">
        <v>0</v>
      </c>
      <c r="R98" s="20"/>
      <c r="S98" s="19"/>
    </row>
    <row r="99" spans="1:19" ht="30.75" customHeight="1" x14ac:dyDescent="0.25">
      <c r="A99" s="102"/>
      <c r="B99" s="99"/>
      <c r="C99" s="105"/>
      <c r="D99" s="18" t="s">
        <v>73</v>
      </c>
      <c r="E99" s="3">
        <f>SUM(F99:Q99)</f>
        <v>0</v>
      </c>
      <c r="F99" s="3">
        <v>0</v>
      </c>
      <c r="G99" s="3">
        <v>0</v>
      </c>
      <c r="H99" s="61">
        <v>0</v>
      </c>
      <c r="I99" s="61">
        <v>0</v>
      </c>
      <c r="J99" s="61">
        <v>0</v>
      </c>
      <c r="K99" s="61">
        <v>0</v>
      </c>
      <c r="L99" s="3">
        <v>0</v>
      </c>
      <c r="M99" s="3">
        <v>0</v>
      </c>
      <c r="N99" s="3">
        <v>0</v>
      </c>
      <c r="O99" s="3">
        <v>0</v>
      </c>
      <c r="P99" s="3">
        <v>0</v>
      </c>
      <c r="Q99" s="3">
        <v>0</v>
      </c>
    </row>
    <row r="100" spans="1:19" ht="17.25" customHeight="1" x14ac:dyDescent="0.25">
      <c r="A100" s="100" t="s">
        <v>17</v>
      </c>
      <c r="B100" s="97" t="s">
        <v>50</v>
      </c>
      <c r="C100" s="103" t="s">
        <v>7</v>
      </c>
      <c r="D100" s="16" t="s">
        <v>74</v>
      </c>
      <c r="E100" s="22">
        <f>SUM(E102:E104)</f>
        <v>79462.899999999994</v>
      </c>
      <c r="F100" s="22">
        <f>SUM(F102:F104)</f>
        <v>15294.74</v>
      </c>
      <c r="G100" s="22">
        <f>SUM(G102:G104)</f>
        <v>13949.6</v>
      </c>
      <c r="H100" s="62">
        <f>H102+H103+H104</f>
        <v>12554.64</v>
      </c>
      <c r="I100" s="62">
        <f t="shared" ref="I100:Q100" si="40">SUM(I102:I104)</f>
        <v>12554.64</v>
      </c>
      <c r="J100" s="62">
        <f t="shared" si="40"/>
        <v>12554.64</v>
      </c>
      <c r="K100" s="62">
        <f t="shared" si="40"/>
        <v>12554.64</v>
      </c>
      <c r="L100" s="22">
        <f t="shared" si="40"/>
        <v>0</v>
      </c>
      <c r="M100" s="22">
        <f t="shared" si="40"/>
        <v>0</v>
      </c>
      <c r="N100" s="22">
        <f t="shared" si="40"/>
        <v>0</v>
      </c>
      <c r="O100" s="22">
        <f t="shared" si="40"/>
        <v>0</v>
      </c>
      <c r="P100" s="22">
        <f t="shared" si="40"/>
        <v>0</v>
      </c>
      <c r="Q100" s="22">
        <f t="shared" si="40"/>
        <v>0</v>
      </c>
    </row>
    <row r="101" spans="1:19" ht="17.25" customHeight="1" x14ac:dyDescent="0.25">
      <c r="A101" s="101"/>
      <c r="B101" s="98"/>
      <c r="C101" s="104"/>
      <c r="D101" s="16" t="s">
        <v>2</v>
      </c>
      <c r="E101" s="22">
        <f>SUM(F101:Q101)</f>
        <v>0</v>
      </c>
      <c r="F101" s="22">
        <v>0</v>
      </c>
      <c r="G101" s="22">
        <v>0</v>
      </c>
      <c r="H101" s="62">
        <v>0</v>
      </c>
      <c r="I101" s="62">
        <v>0</v>
      </c>
      <c r="J101" s="62">
        <v>0</v>
      </c>
      <c r="K101" s="62">
        <v>0</v>
      </c>
      <c r="L101" s="22">
        <v>0</v>
      </c>
      <c r="M101" s="22">
        <v>0</v>
      </c>
      <c r="N101" s="22">
        <v>0</v>
      </c>
      <c r="O101" s="22">
        <v>0</v>
      </c>
      <c r="P101" s="22">
        <v>0</v>
      </c>
      <c r="Q101" s="22">
        <v>0</v>
      </c>
    </row>
    <row r="102" spans="1:19" ht="30.75" customHeight="1" x14ac:dyDescent="0.25">
      <c r="A102" s="101"/>
      <c r="B102" s="98"/>
      <c r="C102" s="104"/>
      <c r="D102" s="18" t="s">
        <v>72</v>
      </c>
      <c r="E102" s="3">
        <f>SUM(F102:Q102)</f>
        <v>0</v>
      </c>
      <c r="F102" s="3">
        <v>0</v>
      </c>
      <c r="G102" s="3">
        <v>0</v>
      </c>
      <c r="H102" s="61">
        <v>0</v>
      </c>
      <c r="I102" s="61">
        <v>0</v>
      </c>
      <c r="J102" s="61">
        <v>0</v>
      </c>
      <c r="K102" s="61">
        <v>0</v>
      </c>
      <c r="L102" s="3">
        <v>0</v>
      </c>
      <c r="M102" s="3">
        <v>0</v>
      </c>
      <c r="N102" s="3">
        <v>0</v>
      </c>
      <c r="O102" s="3">
        <v>0</v>
      </c>
      <c r="P102" s="3">
        <v>0</v>
      </c>
      <c r="Q102" s="3">
        <v>0</v>
      </c>
    </row>
    <row r="103" spans="1:19" ht="16.5" customHeight="1" x14ac:dyDescent="0.25">
      <c r="A103" s="101"/>
      <c r="B103" s="98"/>
      <c r="C103" s="104"/>
      <c r="D103" s="18" t="s">
        <v>3</v>
      </c>
      <c r="E103" s="3">
        <f>SUM(F103:Q103)</f>
        <v>79462.899999999994</v>
      </c>
      <c r="F103" s="3">
        <f>307*49.82</f>
        <v>15294.74</v>
      </c>
      <c r="G103" s="3">
        <v>13949.6</v>
      </c>
      <c r="H103" s="61">
        <v>12554.64</v>
      </c>
      <c r="I103" s="61">
        <v>12554.64</v>
      </c>
      <c r="J103" s="61">
        <v>12554.64</v>
      </c>
      <c r="K103" s="61">
        <v>12554.64</v>
      </c>
      <c r="L103" s="3">
        <v>0</v>
      </c>
      <c r="M103" s="3">
        <v>0</v>
      </c>
      <c r="N103" s="3">
        <v>0</v>
      </c>
      <c r="O103" s="3">
        <v>0</v>
      </c>
      <c r="P103" s="3">
        <v>0</v>
      </c>
      <c r="Q103" s="3">
        <v>0</v>
      </c>
    </row>
    <row r="104" spans="1:19" ht="30.75" customHeight="1" x14ac:dyDescent="0.25">
      <c r="A104" s="102"/>
      <c r="B104" s="99"/>
      <c r="C104" s="105"/>
      <c r="D104" s="18" t="s">
        <v>73</v>
      </c>
      <c r="E104" s="3">
        <f>SUM(F104:Q104)</f>
        <v>0</v>
      </c>
      <c r="F104" s="3">
        <v>0</v>
      </c>
      <c r="G104" s="3">
        <v>0</v>
      </c>
      <c r="H104" s="61">
        <v>0</v>
      </c>
      <c r="I104" s="61">
        <v>0</v>
      </c>
      <c r="J104" s="61">
        <v>0</v>
      </c>
      <c r="K104" s="61">
        <v>0</v>
      </c>
      <c r="L104" s="3">
        <v>0</v>
      </c>
      <c r="M104" s="3">
        <v>0</v>
      </c>
      <c r="N104" s="3">
        <v>0</v>
      </c>
      <c r="O104" s="3">
        <v>0</v>
      </c>
      <c r="P104" s="3">
        <v>0</v>
      </c>
      <c r="Q104" s="3">
        <v>0</v>
      </c>
    </row>
    <row r="105" spans="1:19" ht="15.75" customHeight="1" x14ac:dyDescent="0.25">
      <c r="A105" s="94" t="s">
        <v>18</v>
      </c>
      <c r="B105" s="97" t="s">
        <v>51</v>
      </c>
      <c r="C105" s="103" t="s">
        <v>7</v>
      </c>
      <c r="D105" s="16" t="s">
        <v>74</v>
      </c>
      <c r="E105" s="22">
        <f t="shared" ref="E105:Q105" si="41">SUM(E107:E109)</f>
        <v>2859195.6</v>
      </c>
      <c r="F105" s="22">
        <f t="shared" si="41"/>
        <v>415395.6</v>
      </c>
      <c r="G105" s="22">
        <f t="shared" si="41"/>
        <v>797700</v>
      </c>
      <c r="H105" s="62">
        <f t="shared" si="41"/>
        <v>491400</v>
      </c>
      <c r="I105" s="62">
        <f t="shared" si="41"/>
        <v>423700</v>
      </c>
      <c r="J105" s="62">
        <f t="shared" si="41"/>
        <v>379700</v>
      </c>
      <c r="K105" s="62">
        <f t="shared" si="41"/>
        <v>351300</v>
      </c>
      <c r="L105" s="22">
        <f t="shared" si="41"/>
        <v>0</v>
      </c>
      <c r="M105" s="22">
        <f t="shared" si="41"/>
        <v>0</v>
      </c>
      <c r="N105" s="22">
        <f t="shared" si="41"/>
        <v>0</v>
      </c>
      <c r="O105" s="22">
        <f t="shared" si="41"/>
        <v>0</v>
      </c>
      <c r="P105" s="22">
        <f t="shared" si="41"/>
        <v>0</v>
      </c>
      <c r="Q105" s="22">
        <f t="shared" si="41"/>
        <v>0</v>
      </c>
    </row>
    <row r="106" spans="1:19" ht="15.75" customHeight="1" x14ac:dyDescent="0.25">
      <c r="A106" s="95"/>
      <c r="B106" s="98"/>
      <c r="C106" s="104"/>
      <c r="D106" s="16" t="s">
        <v>2</v>
      </c>
      <c r="E106" s="22">
        <f>SUM(F106:Q106)</f>
        <v>0</v>
      </c>
      <c r="F106" s="22">
        <v>0</v>
      </c>
      <c r="G106" s="22">
        <v>0</v>
      </c>
      <c r="H106" s="62">
        <v>0</v>
      </c>
      <c r="I106" s="62">
        <v>0</v>
      </c>
      <c r="J106" s="62">
        <v>0</v>
      </c>
      <c r="K106" s="62">
        <v>0</v>
      </c>
      <c r="L106" s="22">
        <v>0</v>
      </c>
      <c r="M106" s="22">
        <v>0</v>
      </c>
      <c r="N106" s="22">
        <v>0</v>
      </c>
      <c r="O106" s="22">
        <v>0</v>
      </c>
      <c r="P106" s="22">
        <v>0</v>
      </c>
      <c r="Q106" s="22">
        <v>0</v>
      </c>
    </row>
    <row r="107" spans="1:19" ht="30.75" customHeight="1" x14ac:dyDescent="0.25">
      <c r="A107" s="95"/>
      <c r="B107" s="98"/>
      <c r="C107" s="104"/>
      <c r="D107" s="18" t="s">
        <v>72</v>
      </c>
      <c r="E107" s="3">
        <f>SUM(F107:Q107)</f>
        <v>2310900</v>
      </c>
      <c r="F107" s="3">
        <f>166100</f>
        <v>166100</v>
      </c>
      <c r="G107" s="3">
        <v>498700</v>
      </c>
      <c r="H107" s="61">
        <v>491400</v>
      </c>
      <c r="I107" s="61">
        <v>423700</v>
      </c>
      <c r="J107" s="61">
        <v>379700</v>
      </c>
      <c r="K107" s="61">
        <v>351300</v>
      </c>
      <c r="L107" s="3">
        <v>0</v>
      </c>
      <c r="M107" s="3">
        <v>0</v>
      </c>
      <c r="N107" s="3">
        <v>0</v>
      </c>
      <c r="O107" s="3">
        <v>0</v>
      </c>
      <c r="P107" s="3">
        <v>0</v>
      </c>
      <c r="Q107" s="3">
        <v>0</v>
      </c>
      <c r="R107" s="20"/>
      <c r="S107" s="19"/>
    </row>
    <row r="108" spans="1:19" ht="15.75" customHeight="1" x14ac:dyDescent="0.25">
      <c r="A108" s="95"/>
      <c r="B108" s="98"/>
      <c r="C108" s="104"/>
      <c r="D108" s="18" t="s">
        <v>3</v>
      </c>
      <c r="E108" s="3">
        <f>SUM(F108:Q108)</f>
        <v>548295.6</v>
      </c>
      <c r="F108" s="3">
        <f>250000-704.4</f>
        <v>249295.6</v>
      </c>
      <c r="G108" s="3">
        <v>299000</v>
      </c>
      <c r="H108" s="61">
        <v>0</v>
      </c>
      <c r="I108" s="61">
        <v>0</v>
      </c>
      <c r="J108" s="61">
        <v>0</v>
      </c>
      <c r="K108" s="61">
        <v>0</v>
      </c>
      <c r="L108" s="3">
        <v>0</v>
      </c>
      <c r="M108" s="3">
        <v>0</v>
      </c>
      <c r="N108" s="3">
        <v>0</v>
      </c>
      <c r="O108" s="3">
        <v>0</v>
      </c>
      <c r="P108" s="3">
        <v>0</v>
      </c>
      <c r="Q108" s="3">
        <v>0</v>
      </c>
    </row>
    <row r="109" spans="1:19" ht="30.75" customHeight="1" x14ac:dyDescent="0.25">
      <c r="A109" s="96"/>
      <c r="B109" s="99"/>
      <c r="C109" s="105"/>
      <c r="D109" s="18" t="s">
        <v>73</v>
      </c>
      <c r="E109" s="3">
        <f>SUM(F109:Q109)</f>
        <v>0</v>
      </c>
      <c r="F109" s="3">
        <v>0</v>
      </c>
      <c r="G109" s="3">
        <v>0</v>
      </c>
      <c r="H109" s="61">
        <v>0</v>
      </c>
      <c r="I109" s="61">
        <v>0</v>
      </c>
      <c r="J109" s="61">
        <v>0</v>
      </c>
      <c r="K109" s="61">
        <v>0</v>
      </c>
      <c r="L109" s="3">
        <v>0</v>
      </c>
      <c r="M109" s="3">
        <v>0</v>
      </c>
      <c r="N109" s="3">
        <v>0</v>
      </c>
      <c r="O109" s="3">
        <v>0</v>
      </c>
      <c r="P109" s="3">
        <v>0</v>
      </c>
      <c r="Q109" s="3">
        <v>0</v>
      </c>
    </row>
    <row r="110" spans="1:19" ht="16.5" customHeight="1" x14ac:dyDescent="0.25">
      <c r="A110" s="94" t="s">
        <v>19</v>
      </c>
      <c r="B110" s="123" t="s">
        <v>52</v>
      </c>
      <c r="C110" s="88" t="s">
        <v>7</v>
      </c>
      <c r="D110" s="16" t="s">
        <v>74</v>
      </c>
      <c r="E110" s="17">
        <f>SUM(E112:E114)</f>
        <v>9563634.6100000013</v>
      </c>
      <c r="F110" s="17">
        <f t="shared" ref="F110:G110" si="42">SUM(F112:F114)</f>
        <v>1281643.31</v>
      </c>
      <c r="G110" s="17">
        <f t="shared" si="42"/>
        <v>1368696.28</v>
      </c>
      <c r="H110" s="60">
        <f t="shared" ref="H110:Q110" si="43">SUM(H112:H114)</f>
        <v>1809315.82</v>
      </c>
      <c r="I110" s="60">
        <f t="shared" si="43"/>
        <v>1701326.4</v>
      </c>
      <c r="J110" s="60">
        <f t="shared" si="43"/>
        <v>1701326.4</v>
      </c>
      <c r="K110" s="60">
        <f t="shared" si="43"/>
        <v>1701326.4</v>
      </c>
      <c r="L110" s="17">
        <f t="shared" si="43"/>
        <v>0</v>
      </c>
      <c r="M110" s="17">
        <f>SUM(M112:M114)</f>
        <v>0</v>
      </c>
      <c r="N110" s="17">
        <f>SUM(N112:N114)</f>
        <v>0</v>
      </c>
      <c r="O110" s="17">
        <f>SUM(O112:O114)</f>
        <v>0</v>
      </c>
      <c r="P110" s="17">
        <f>SUM(P112:P114)</f>
        <v>0</v>
      </c>
      <c r="Q110" s="17">
        <f t="shared" si="43"/>
        <v>0</v>
      </c>
    </row>
    <row r="111" spans="1:19" ht="16.5" customHeight="1" x14ac:dyDescent="0.25">
      <c r="A111" s="95"/>
      <c r="B111" s="124"/>
      <c r="C111" s="89"/>
      <c r="D111" s="16" t="s">
        <v>2</v>
      </c>
      <c r="E111" s="17">
        <f>SUM(F111:Q111)</f>
        <v>0</v>
      </c>
      <c r="F111" s="17">
        <v>0</v>
      </c>
      <c r="G111" s="17">
        <v>0</v>
      </c>
      <c r="H111" s="60">
        <v>0</v>
      </c>
      <c r="I111" s="60">
        <v>0</v>
      </c>
      <c r="J111" s="60">
        <v>0</v>
      </c>
      <c r="K111" s="60">
        <v>0</v>
      </c>
      <c r="L111" s="17">
        <v>0</v>
      </c>
      <c r="M111" s="17">
        <v>0</v>
      </c>
      <c r="N111" s="17">
        <v>0</v>
      </c>
      <c r="O111" s="17">
        <v>0</v>
      </c>
      <c r="P111" s="17">
        <v>0</v>
      </c>
      <c r="Q111" s="17">
        <v>0</v>
      </c>
    </row>
    <row r="112" spans="1:19" ht="30.75" customHeight="1" x14ac:dyDescent="0.25">
      <c r="A112" s="95"/>
      <c r="B112" s="124"/>
      <c r="C112" s="89"/>
      <c r="D112" s="18" t="s">
        <v>72</v>
      </c>
      <c r="E112" s="3">
        <f>SUM(F112:Q112)</f>
        <v>0</v>
      </c>
      <c r="F112" s="3">
        <v>0</v>
      </c>
      <c r="G112" s="3">
        <v>0</v>
      </c>
      <c r="H112" s="61">
        <v>0</v>
      </c>
      <c r="I112" s="61">
        <v>0</v>
      </c>
      <c r="J112" s="61">
        <v>0</v>
      </c>
      <c r="K112" s="61">
        <v>0</v>
      </c>
      <c r="L112" s="3">
        <v>0</v>
      </c>
      <c r="M112" s="3">
        <v>0</v>
      </c>
      <c r="N112" s="3">
        <v>0</v>
      </c>
      <c r="O112" s="3">
        <v>0</v>
      </c>
      <c r="P112" s="3">
        <v>0</v>
      </c>
      <c r="Q112" s="3">
        <v>0</v>
      </c>
    </row>
    <row r="113" spans="1:23" ht="18" customHeight="1" x14ac:dyDescent="0.25">
      <c r="A113" s="95"/>
      <c r="B113" s="124"/>
      <c r="C113" s="89"/>
      <c r="D113" s="18" t="s">
        <v>3</v>
      </c>
      <c r="E113" s="3">
        <f>SUM(F113:Q113)</f>
        <v>9563634.6100000013</v>
      </c>
      <c r="F113" s="3">
        <f>824900+456743.31</f>
        <v>1281643.31</v>
      </c>
      <c r="G113" s="3">
        <f>1252696.28+116000</f>
        <v>1368696.28</v>
      </c>
      <c r="H113" s="61">
        <v>1809315.82</v>
      </c>
      <c r="I113" s="61">
        <v>1701326.4</v>
      </c>
      <c r="J113" s="61">
        <v>1701326.4</v>
      </c>
      <c r="K113" s="61">
        <v>1701326.4</v>
      </c>
      <c r="L113" s="3">
        <v>0</v>
      </c>
      <c r="M113" s="3">
        <v>0</v>
      </c>
      <c r="N113" s="3">
        <v>0</v>
      </c>
      <c r="O113" s="3">
        <v>0</v>
      </c>
      <c r="P113" s="3">
        <v>0</v>
      </c>
      <c r="Q113" s="3">
        <v>0</v>
      </c>
      <c r="R113" s="20"/>
      <c r="S113" s="19"/>
    </row>
    <row r="114" spans="1:23" ht="30.75" customHeight="1" x14ac:dyDescent="0.25">
      <c r="A114" s="96"/>
      <c r="B114" s="125"/>
      <c r="C114" s="90"/>
      <c r="D114" s="18" t="s">
        <v>73</v>
      </c>
      <c r="E114" s="3">
        <f>SUM(F114:Q114)</f>
        <v>0</v>
      </c>
      <c r="F114" s="3">
        <v>0</v>
      </c>
      <c r="G114" s="3">
        <v>0</v>
      </c>
      <c r="H114" s="61">
        <v>0</v>
      </c>
      <c r="I114" s="61">
        <v>0</v>
      </c>
      <c r="J114" s="61">
        <v>0</v>
      </c>
      <c r="K114" s="61">
        <v>0</v>
      </c>
      <c r="L114" s="3">
        <v>0</v>
      </c>
      <c r="M114" s="3">
        <v>0</v>
      </c>
      <c r="N114" s="3">
        <v>0</v>
      </c>
      <c r="O114" s="3">
        <v>0</v>
      </c>
      <c r="P114" s="3">
        <v>0</v>
      </c>
      <c r="Q114" s="3">
        <v>0</v>
      </c>
      <c r="S114" s="19"/>
    </row>
    <row r="115" spans="1:23" ht="15.75" customHeight="1" x14ac:dyDescent="0.25">
      <c r="A115" s="94" t="s">
        <v>20</v>
      </c>
      <c r="B115" s="97" t="s">
        <v>53</v>
      </c>
      <c r="C115" s="88" t="s">
        <v>7</v>
      </c>
      <c r="D115" s="16" t="s">
        <v>74</v>
      </c>
      <c r="E115" s="17">
        <f>SUM(E117:E119)</f>
        <v>22381535.199999999</v>
      </c>
      <c r="F115" s="22">
        <f>SUM(F117:F119)</f>
        <v>20060400</v>
      </c>
      <c r="G115" s="22">
        <f t="shared" ref="G115" si="44">SUM(G117:G119)</f>
        <v>2241254.3199999998</v>
      </c>
      <c r="H115" s="62">
        <f t="shared" ref="H115:Q115" si="45">SUM(H117:H119)</f>
        <v>79880.88</v>
      </c>
      <c r="I115" s="62">
        <f t="shared" si="45"/>
        <v>0</v>
      </c>
      <c r="J115" s="62">
        <f t="shared" si="45"/>
        <v>0</v>
      </c>
      <c r="K115" s="62">
        <f t="shared" si="45"/>
        <v>0</v>
      </c>
      <c r="L115" s="22">
        <f t="shared" si="45"/>
        <v>0</v>
      </c>
      <c r="M115" s="22">
        <f>SUM(M117:M119)</f>
        <v>0</v>
      </c>
      <c r="N115" s="22">
        <f>SUM(N117:N119)</f>
        <v>0</v>
      </c>
      <c r="O115" s="22">
        <f>SUM(O117:O119)</f>
        <v>0</v>
      </c>
      <c r="P115" s="22">
        <f>SUM(P117:P119)</f>
        <v>0</v>
      </c>
      <c r="Q115" s="22">
        <f t="shared" si="45"/>
        <v>0</v>
      </c>
      <c r="S115" s="19"/>
    </row>
    <row r="116" spans="1:23" ht="15.75" customHeight="1" x14ac:dyDescent="0.25">
      <c r="A116" s="95"/>
      <c r="B116" s="98"/>
      <c r="C116" s="89"/>
      <c r="D116" s="16" t="s">
        <v>2</v>
      </c>
      <c r="E116" s="17">
        <f>SUM(F116:Q116)</f>
        <v>0</v>
      </c>
      <c r="F116" s="22">
        <v>0</v>
      </c>
      <c r="G116" s="22">
        <v>0</v>
      </c>
      <c r="H116" s="62">
        <v>0</v>
      </c>
      <c r="I116" s="62">
        <v>0</v>
      </c>
      <c r="J116" s="62">
        <v>0</v>
      </c>
      <c r="K116" s="62">
        <v>0</v>
      </c>
      <c r="L116" s="22">
        <v>0</v>
      </c>
      <c r="M116" s="22">
        <v>0</v>
      </c>
      <c r="N116" s="22">
        <v>0</v>
      </c>
      <c r="O116" s="22">
        <v>0</v>
      </c>
      <c r="P116" s="22">
        <v>0</v>
      </c>
      <c r="Q116" s="22">
        <v>0</v>
      </c>
      <c r="S116" s="19"/>
    </row>
    <row r="117" spans="1:23" ht="30.75" customHeight="1" x14ac:dyDescent="0.25">
      <c r="A117" s="95"/>
      <c r="B117" s="98"/>
      <c r="C117" s="89"/>
      <c r="D117" s="18" t="s">
        <v>72</v>
      </c>
      <c r="E117" s="3">
        <f>SUM(F117:Q117)</f>
        <v>0</v>
      </c>
      <c r="F117" s="3">
        <v>0</v>
      </c>
      <c r="G117" s="3">
        <v>0</v>
      </c>
      <c r="H117" s="61">
        <v>0</v>
      </c>
      <c r="I117" s="61">
        <v>0</v>
      </c>
      <c r="J117" s="61">
        <v>0</v>
      </c>
      <c r="K117" s="61">
        <v>0</v>
      </c>
      <c r="L117" s="3">
        <v>0</v>
      </c>
      <c r="M117" s="3">
        <v>0</v>
      </c>
      <c r="N117" s="3">
        <v>0</v>
      </c>
      <c r="O117" s="3">
        <v>0</v>
      </c>
      <c r="P117" s="3">
        <v>0</v>
      </c>
      <c r="Q117" s="3">
        <v>0</v>
      </c>
      <c r="S117" s="19"/>
    </row>
    <row r="118" spans="1:23" ht="17.25" customHeight="1" x14ac:dyDescent="0.25">
      <c r="A118" s="95"/>
      <c r="B118" s="98"/>
      <c r="C118" s="89"/>
      <c r="D118" s="18" t="s">
        <v>3</v>
      </c>
      <c r="E118" s="3">
        <f>SUM(F118:Q118)</f>
        <v>22381535.199999999</v>
      </c>
      <c r="F118" s="3">
        <v>20060400</v>
      </c>
      <c r="G118" s="53">
        <v>2241254.3199999998</v>
      </c>
      <c r="H118" s="61">
        <f>64330.88+15550</f>
        <v>79880.88</v>
      </c>
      <c r="I118" s="61">
        <v>0</v>
      </c>
      <c r="J118" s="61">
        <v>0</v>
      </c>
      <c r="K118" s="61">
        <v>0</v>
      </c>
      <c r="L118" s="3">
        <v>0</v>
      </c>
      <c r="M118" s="3">
        <v>0</v>
      </c>
      <c r="N118" s="3">
        <v>0</v>
      </c>
      <c r="O118" s="3">
        <v>0</v>
      </c>
      <c r="P118" s="3">
        <v>0</v>
      </c>
      <c r="Q118" s="3">
        <v>0</v>
      </c>
      <c r="R118" s="20"/>
      <c r="S118" s="19"/>
    </row>
    <row r="119" spans="1:23" ht="30.75" customHeight="1" x14ac:dyDescent="0.25">
      <c r="A119" s="96"/>
      <c r="B119" s="99"/>
      <c r="C119" s="90"/>
      <c r="D119" s="18" t="s">
        <v>73</v>
      </c>
      <c r="E119" s="3">
        <f>SUM(F119:Q119)</f>
        <v>0</v>
      </c>
      <c r="F119" s="3">
        <v>0</v>
      </c>
      <c r="G119" s="3">
        <v>0</v>
      </c>
      <c r="H119" s="61">
        <v>0</v>
      </c>
      <c r="I119" s="61">
        <v>0</v>
      </c>
      <c r="J119" s="61">
        <v>0</v>
      </c>
      <c r="K119" s="61">
        <v>0</v>
      </c>
      <c r="L119" s="3">
        <v>0</v>
      </c>
      <c r="M119" s="3">
        <v>0</v>
      </c>
      <c r="N119" s="3">
        <v>0</v>
      </c>
      <c r="O119" s="3">
        <v>0</v>
      </c>
      <c r="P119" s="3">
        <v>0</v>
      </c>
      <c r="Q119" s="3">
        <v>0</v>
      </c>
      <c r="S119" s="19"/>
    </row>
    <row r="120" spans="1:23" ht="16.5" customHeight="1" x14ac:dyDescent="0.25">
      <c r="A120" s="94" t="s">
        <v>21</v>
      </c>
      <c r="B120" s="97" t="s">
        <v>59</v>
      </c>
      <c r="C120" s="88" t="s">
        <v>13</v>
      </c>
      <c r="D120" s="16" t="s">
        <v>74</v>
      </c>
      <c r="E120" s="22">
        <f>SUM(E122:E124)</f>
        <v>607000</v>
      </c>
      <c r="F120" s="22">
        <f t="shared" ref="F120:G120" si="46">SUM(F122:F124)</f>
        <v>607000</v>
      </c>
      <c r="G120" s="22">
        <f t="shared" si="46"/>
        <v>0</v>
      </c>
      <c r="H120" s="62">
        <f t="shared" ref="H120:Q120" si="47">SUM(H122:H124)</f>
        <v>0</v>
      </c>
      <c r="I120" s="62">
        <f t="shared" si="47"/>
        <v>0</v>
      </c>
      <c r="J120" s="62">
        <f t="shared" si="47"/>
        <v>0</v>
      </c>
      <c r="K120" s="62">
        <f t="shared" si="47"/>
        <v>0</v>
      </c>
      <c r="L120" s="22">
        <f t="shared" si="47"/>
        <v>0</v>
      </c>
      <c r="M120" s="22">
        <f t="shared" si="47"/>
        <v>0</v>
      </c>
      <c r="N120" s="22">
        <f t="shared" si="47"/>
        <v>0</v>
      </c>
      <c r="O120" s="22">
        <f t="shared" si="47"/>
        <v>0</v>
      </c>
      <c r="P120" s="22">
        <f t="shared" si="47"/>
        <v>0</v>
      </c>
      <c r="Q120" s="22">
        <f t="shared" si="47"/>
        <v>0</v>
      </c>
      <c r="T120" s="19"/>
    </row>
    <row r="121" spans="1:23" ht="16.5" customHeight="1" x14ac:dyDescent="0.25">
      <c r="A121" s="95"/>
      <c r="B121" s="98"/>
      <c r="C121" s="89"/>
      <c r="D121" s="16" t="s">
        <v>2</v>
      </c>
      <c r="E121" s="22">
        <f>SUM(F121:Q121)</f>
        <v>0</v>
      </c>
      <c r="F121" s="22">
        <v>0</v>
      </c>
      <c r="G121" s="22">
        <v>0</v>
      </c>
      <c r="H121" s="62">
        <v>0</v>
      </c>
      <c r="I121" s="62">
        <v>0</v>
      </c>
      <c r="J121" s="62">
        <v>0</v>
      </c>
      <c r="K121" s="62">
        <v>0</v>
      </c>
      <c r="L121" s="22">
        <v>0</v>
      </c>
      <c r="M121" s="22">
        <v>0</v>
      </c>
      <c r="N121" s="22">
        <v>0</v>
      </c>
      <c r="O121" s="22">
        <v>0</v>
      </c>
      <c r="P121" s="22">
        <v>0</v>
      </c>
      <c r="Q121" s="22">
        <v>0</v>
      </c>
      <c r="T121" s="19"/>
    </row>
    <row r="122" spans="1:23" ht="30.75" customHeight="1" x14ac:dyDescent="0.25">
      <c r="A122" s="95"/>
      <c r="B122" s="98"/>
      <c r="C122" s="89"/>
      <c r="D122" s="18" t="s">
        <v>72</v>
      </c>
      <c r="E122" s="3">
        <f>SUM(F122:Q122)</f>
        <v>607000</v>
      </c>
      <c r="F122" s="3">
        <f>378000+229000</f>
        <v>607000</v>
      </c>
      <c r="G122" s="3">
        <v>0</v>
      </c>
      <c r="H122" s="61">
        <v>0</v>
      </c>
      <c r="I122" s="61">
        <v>0</v>
      </c>
      <c r="J122" s="61">
        <v>0</v>
      </c>
      <c r="K122" s="61">
        <v>0</v>
      </c>
      <c r="L122" s="3">
        <v>0</v>
      </c>
      <c r="M122" s="3">
        <v>0</v>
      </c>
      <c r="N122" s="3">
        <v>0</v>
      </c>
      <c r="O122" s="3">
        <v>0</v>
      </c>
      <c r="P122" s="3">
        <v>0</v>
      </c>
      <c r="Q122" s="3">
        <v>0</v>
      </c>
      <c r="T122" s="19"/>
    </row>
    <row r="123" spans="1:23" ht="18" customHeight="1" x14ac:dyDescent="0.25">
      <c r="A123" s="95"/>
      <c r="B123" s="98"/>
      <c r="C123" s="89"/>
      <c r="D123" s="18" t="s">
        <v>3</v>
      </c>
      <c r="E123" s="3">
        <f>SUM(F123:Q123)</f>
        <v>0</v>
      </c>
      <c r="F123" s="3">
        <v>0</v>
      </c>
      <c r="G123" s="3">
        <v>0</v>
      </c>
      <c r="H123" s="61">
        <v>0</v>
      </c>
      <c r="I123" s="61">
        <v>0</v>
      </c>
      <c r="J123" s="61">
        <v>0</v>
      </c>
      <c r="K123" s="61">
        <v>0</v>
      </c>
      <c r="L123" s="3">
        <v>0</v>
      </c>
      <c r="M123" s="3">
        <v>0</v>
      </c>
      <c r="N123" s="3">
        <v>0</v>
      </c>
      <c r="O123" s="3">
        <v>0</v>
      </c>
      <c r="P123" s="3">
        <v>0</v>
      </c>
      <c r="Q123" s="3">
        <v>0</v>
      </c>
    </row>
    <row r="124" spans="1:23" ht="30.75" customHeight="1" x14ac:dyDescent="0.25">
      <c r="A124" s="96"/>
      <c r="B124" s="98"/>
      <c r="C124" s="90"/>
      <c r="D124" s="18" t="s">
        <v>73</v>
      </c>
      <c r="E124" s="3">
        <f>SUM(F124:Q124)</f>
        <v>0</v>
      </c>
      <c r="F124" s="3">
        <v>0</v>
      </c>
      <c r="G124" s="3">
        <v>0</v>
      </c>
      <c r="H124" s="61">
        <v>0</v>
      </c>
      <c r="I124" s="61">
        <v>0</v>
      </c>
      <c r="J124" s="61">
        <v>0</v>
      </c>
      <c r="K124" s="61">
        <v>0</v>
      </c>
      <c r="L124" s="3">
        <v>0</v>
      </c>
      <c r="M124" s="3">
        <v>0</v>
      </c>
      <c r="N124" s="3">
        <v>0</v>
      </c>
      <c r="O124" s="3">
        <v>0</v>
      </c>
      <c r="P124" s="3">
        <v>0</v>
      </c>
      <c r="Q124" s="3">
        <v>0</v>
      </c>
      <c r="S124" s="19"/>
    </row>
    <row r="125" spans="1:23" ht="18" customHeight="1" x14ac:dyDescent="0.25">
      <c r="A125" s="94" t="s">
        <v>54</v>
      </c>
      <c r="B125" s="97" t="s">
        <v>56</v>
      </c>
      <c r="C125" s="88" t="s">
        <v>70</v>
      </c>
      <c r="D125" s="16" t="s">
        <v>74</v>
      </c>
      <c r="E125" s="17">
        <f>SUM(E127:E129)</f>
        <v>249777.78</v>
      </c>
      <c r="F125" s="17">
        <f t="shared" ref="F125:G125" si="48">SUM(F127:F129)</f>
        <v>249777.78</v>
      </c>
      <c r="G125" s="17">
        <f t="shared" si="48"/>
        <v>0</v>
      </c>
      <c r="H125" s="60">
        <f t="shared" ref="H125:Q125" si="49">SUM(H127:H129)</f>
        <v>0</v>
      </c>
      <c r="I125" s="60">
        <f t="shared" si="49"/>
        <v>0</v>
      </c>
      <c r="J125" s="60">
        <f t="shared" si="49"/>
        <v>0</v>
      </c>
      <c r="K125" s="60">
        <f t="shared" si="49"/>
        <v>0</v>
      </c>
      <c r="L125" s="17">
        <f t="shared" si="49"/>
        <v>0</v>
      </c>
      <c r="M125" s="17">
        <f t="shared" si="49"/>
        <v>0</v>
      </c>
      <c r="N125" s="17">
        <f t="shared" si="49"/>
        <v>0</v>
      </c>
      <c r="O125" s="17">
        <f t="shared" si="49"/>
        <v>0</v>
      </c>
      <c r="P125" s="17">
        <f t="shared" si="49"/>
        <v>0</v>
      </c>
      <c r="Q125" s="17">
        <f t="shared" si="49"/>
        <v>0</v>
      </c>
      <c r="W125" s="19"/>
    </row>
    <row r="126" spans="1:23" ht="18" customHeight="1" x14ac:dyDescent="0.25">
      <c r="A126" s="95"/>
      <c r="B126" s="98"/>
      <c r="C126" s="89"/>
      <c r="D126" s="16" t="s">
        <v>2</v>
      </c>
      <c r="E126" s="17">
        <f>SUM(F126:Q126)</f>
        <v>0</v>
      </c>
      <c r="F126" s="17">
        <v>0</v>
      </c>
      <c r="G126" s="17">
        <v>0</v>
      </c>
      <c r="H126" s="60">
        <v>0</v>
      </c>
      <c r="I126" s="60">
        <v>0</v>
      </c>
      <c r="J126" s="60">
        <v>0</v>
      </c>
      <c r="K126" s="60">
        <v>0</v>
      </c>
      <c r="L126" s="17">
        <v>0</v>
      </c>
      <c r="M126" s="17">
        <v>0</v>
      </c>
      <c r="N126" s="17">
        <v>0</v>
      </c>
      <c r="O126" s="17">
        <v>0</v>
      </c>
      <c r="P126" s="17">
        <v>0</v>
      </c>
      <c r="Q126" s="17">
        <v>0</v>
      </c>
      <c r="W126" s="19"/>
    </row>
    <row r="127" spans="1:23" ht="30.75" customHeight="1" x14ac:dyDescent="0.25">
      <c r="A127" s="95"/>
      <c r="B127" s="98"/>
      <c r="C127" s="89"/>
      <c r="D127" s="18" t="s">
        <v>72</v>
      </c>
      <c r="E127" s="3">
        <f>SUM(F127:Q127)</f>
        <v>0</v>
      </c>
      <c r="F127" s="3">
        <v>0</v>
      </c>
      <c r="G127" s="3">
        <v>0</v>
      </c>
      <c r="H127" s="61">
        <v>0</v>
      </c>
      <c r="I127" s="61">
        <v>0</v>
      </c>
      <c r="J127" s="61">
        <v>0</v>
      </c>
      <c r="K127" s="61">
        <v>0</v>
      </c>
      <c r="L127" s="3">
        <v>0</v>
      </c>
      <c r="M127" s="3">
        <v>0</v>
      </c>
      <c r="N127" s="3">
        <v>0</v>
      </c>
      <c r="O127" s="3">
        <v>0</v>
      </c>
      <c r="P127" s="3">
        <v>0</v>
      </c>
      <c r="Q127" s="3">
        <v>0</v>
      </c>
    </row>
    <row r="128" spans="1:23" ht="17.25" customHeight="1" x14ac:dyDescent="0.25">
      <c r="A128" s="95"/>
      <c r="B128" s="98"/>
      <c r="C128" s="89"/>
      <c r="D128" s="18" t="s">
        <v>3</v>
      </c>
      <c r="E128" s="3">
        <f>SUM(F128:Q128)</f>
        <v>249777.78</v>
      </c>
      <c r="F128" s="3">
        <f>254333.34-4555.56</f>
        <v>249777.78</v>
      </c>
      <c r="G128" s="3">
        <v>0</v>
      </c>
      <c r="H128" s="61">
        <v>0</v>
      </c>
      <c r="I128" s="61">
        <v>0</v>
      </c>
      <c r="J128" s="61">
        <v>0</v>
      </c>
      <c r="K128" s="61">
        <v>0</v>
      </c>
      <c r="L128" s="3">
        <v>0</v>
      </c>
      <c r="M128" s="3">
        <v>0</v>
      </c>
      <c r="N128" s="3">
        <v>0</v>
      </c>
      <c r="O128" s="3">
        <v>0</v>
      </c>
      <c r="P128" s="3">
        <v>0</v>
      </c>
      <c r="Q128" s="3">
        <v>0</v>
      </c>
    </row>
    <row r="129" spans="1:25" ht="30.75" customHeight="1" x14ac:dyDescent="0.25">
      <c r="A129" s="96"/>
      <c r="B129" s="99"/>
      <c r="C129" s="90"/>
      <c r="D129" s="18" t="s">
        <v>73</v>
      </c>
      <c r="E129" s="3">
        <f>SUM(F129:Q129)</f>
        <v>0</v>
      </c>
      <c r="F129" s="3">
        <v>0</v>
      </c>
      <c r="G129" s="3">
        <v>0</v>
      </c>
      <c r="H129" s="61">
        <v>0</v>
      </c>
      <c r="I129" s="61">
        <v>0</v>
      </c>
      <c r="J129" s="61">
        <v>0</v>
      </c>
      <c r="K129" s="61">
        <v>0</v>
      </c>
      <c r="L129" s="3">
        <v>0</v>
      </c>
      <c r="M129" s="3">
        <v>0</v>
      </c>
      <c r="N129" s="3">
        <v>0</v>
      </c>
      <c r="O129" s="3">
        <v>0</v>
      </c>
      <c r="P129" s="3">
        <v>0</v>
      </c>
      <c r="Q129" s="3">
        <v>0</v>
      </c>
    </row>
    <row r="130" spans="1:25" ht="17.25" customHeight="1" x14ac:dyDescent="0.25">
      <c r="A130" s="100" t="s">
        <v>55</v>
      </c>
      <c r="B130" s="97" t="s">
        <v>57</v>
      </c>
      <c r="C130" s="103" t="s">
        <v>7</v>
      </c>
      <c r="D130" s="16" t="s">
        <v>74</v>
      </c>
      <c r="E130" s="22">
        <f>SUM(E132:E134)</f>
        <v>300000</v>
      </c>
      <c r="F130" s="22">
        <f t="shared" ref="F130:G130" si="50">SUM(F132:F134)</f>
        <v>300000</v>
      </c>
      <c r="G130" s="22">
        <f t="shared" si="50"/>
        <v>0</v>
      </c>
      <c r="H130" s="62">
        <f t="shared" ref="H130:Q130" si="51">SUM(H132:H134)</f>
        <v>0</v>
      </c>
      <c r="I130" s="62">
        <f t="shared" si="51"/>
        <v>0</v>
      </c>
      <c r="J130" s="62">
        <f t="shared" si="51"/>
        <v>0</v>
      </c>
      <c r="K130" s="62">
        <f t="shared" si="51"/>
        <v>0</v>
      </c>
      <c r="L130" s="22">
        <f t="shared" si="51"/>
        <v>0</v>
      </c>
      <c r="M130" s="22">
        <f t="shared" si="51"/>
        <v>0</v>
      </c>
      <c r="N130" s="22">
        <f t="shared" si="51"/>
        <v>0</v>
      </c>
      <c r="O130" s="22">
        <f t="shared" si="51"/>
        <v>0</v>
      </c>
      <c r="P130" s="22">
        <f t="shared" si="51"/>
        <v>0</v>
      </c>
      <c r="Q130" s="22">
        <f t="shared" si="51"/>
        <v>0</v>
      </c>
    </row>
    <row r="131" spans="1:25" ht="17.25" customHeight="1" x14ac:dyDescent="0.25">
      <c r="A131" s="101"/>
      <c r="B131" s="98"/>
      <c r="C131" s="104"/>
      <c r="D131" s="16" t="s">
        <v>2</v>
      </c>
      <c r="E131" s="22">
        <f>SUM(F131:Q131)</f>
        <v>0</v>
      </c>
      <c r="F131" s="22">
        <v>0</v>
      </c>
      <c r="G131" s="22">
        <v>0</v>
      </c>
      <c r="H131" s="62">
        <v>0</v>
      </c>
      <c r="I131" s="62">
        <v>0</v>
      </c>
      <c r="J131" s="62">
        <v>0</v>
      </c>
      <c r="K131" s="62">
        <v>0</v>
      </c>
      <c r="L131" s="22">
        <v>0</v>
      </c>
      <c r="M131" s="22">
        <v>0</v>
      </c>
      <c r="N131" s="22">
        <v>0</v>
      </c>
      <c r="O131" s="22">
        <v>0</v>
      </c>
      <c r="P131" s="22">
        <v>0</v>
      </c>
      <c r="Q131" s="22">
        <v>0</v>
      </c>
    </row>
    <row r="132" spans="1:25" ht="30.75" customHeight="1" x14ac:dyDescent="0.25">
      <c r="A132" s="101"/>
      <c r="B132" s="98"/>
      <c r="C132" s="104"/>
      <c r="D132" s="18" t="s">
        <v>72</v>
      </c>
      <c r="E132" s="3">
        <f>SUM(F132:Q132)</f>
        <v>0</v>
      </c>
      <c r="F132" s="3">
        <v>0</v>
      </c>
      <c r="G132" s="3">
        <v>0</v>
      </c>
      <c r="H132" s="61">
        <v>0</v>
      </c>
      <c r="I132" s="61">
        <v>0</v>
      </c>
      <c r="J132" s="61">
        <v>0</v>
      </c>
      <c r="K132" s="61">
        <v>0</v>
      </c>
      <c r="L132" s="3">
        <v>0</v>
      </c>
      <c r="M132" s="3">
        <v>0</v>
      </c>
      <c r="N132" s="3">
        <v>0</v>
      </c>
      <c r="O132" s="3">
        <v>0</v>
      </c>
      <c r="P132" s="3">
        <v>0</v>
      </c>
      <c r="Q132" s="3">
        <v>0</v>
      </c>
      <c r="T132" s="19"/>
    </row>
    <row r="133" spans="1:25" ht="18" customHeight="1" x14ac:dyDescent="0.25">
      <c r="A133" s="101"/>
      <c r="B133" s="98"/>
      <c r="C133" s="104"/>
      <c r="D133" s="18" t="s">
        <v>3</v>
      </c>
      <c r="E133" s="3">
        <f>SUM(F133:Q133)</f>
        <v>300000</v>
      </c>
      <c r="F133" s="3">
        <v>300000</v>
      </c>
      <c r="G133" s="3">
        <v>0</v>
      </c>
      <c r="H133" s="61">
        <v>0</v>
      </c>
      <c r="I133" s="61">
        <v>0</v>
      </c>
      <c r="J133" s="61">
        <v>0</v>
      </c>
      <c r="K133" s="61">
        <v>0</v>
      </c>
      <c r="L133" s="3">
        <v>0</v>
      </c>
      <c r="M133" s="3">
        <v>0</v>
      </c>
      <c r="N133" s="3">
        <v>0</v>
      </c>
      <c r="O133" s="3">
        <v>0</v>
      </c>
      <c r="P133" s="3">
        <v>0</v>
      </c>
      <c r="Q133" s="3">
        <v>0</v>
      </c>
      <c r="R133" s="19"/>
      <c r="V133" s="19"/>
      <c r="X133" s="19"/>
      <c r="Y133" s="19"/>
    </row>
    <row r="134" spans="1:25" ht="30.75" customHeight="1" x14ac:dyDescent="0.25">
      <c r="A134" s="102"/>
      <c r="B134" s="99"/>
      <c r="C134" s="105"/>
      <c r="D134" s="18" t="s">
        <v>73</v>
      </c>
      <c r="E134" s="3">
        <f>SUM(F134:Q134)</f>
        <v>0</v>
      </c>
      <c r="F134" s="3">
        <v>0</v>
      </c>
      <c r="G134" s="3">
        <v>0</v>
      </c>
      <c r="H134" s="61">
        <v>0</v>
      </c>
      <c r="I134" s="61">
        <v>0</v>
      </c>
      <c r="J134" s="61">
        <v>0</v>
      </c>
      <c r="K134" s="61">
        <v>0</v>
      </c>
      <c r="L134" s="3">
        <v>0</v>
      </c>
      <c r="M134" s="3">
        <v>0</v>
      </c>
      <c r="N134" s="3">
        <v>0</v>
      </c>
      <c r="O134" s="3">
        <v>0</v>
      </c>
      <c r="P134" s="3">
        <v>0</v>
      </c>
      <c r="Q134" s="3">
        <v>0</v>
      </c>
      <c r="S134" s="19"/>
      <c r="U134" s="19"/>
      <c r="V134" s="19"/>
    </row>
    <row r="135" spans="1:25" ht="15" customHeight="1" x14ac:dyDescent="0.25">
      <c r="A135" s="100" t="s">
        <v>68</v>
      </c>
      <c r="B135" s="97" t="s">
        <v>69</v>
      </c>
      <c r="C135" s="103" t="s">
        <v>13</v>
      </c>
      <c r="D135" s="16" t="s">
        <v>74</v>
      </c>
      <c r="E135" s="3">
        <f>SUM(E137:E139)</f>
        <v>400000</v>
      </c>
      <c r="F135" s="3">
        <v>0</v>
      </c>
      <c r="G135" s="3">
        <v>0</v>
      </c>
      <c r="H135" s="61">
        <f>H137+H138+H139</f>
        <v>400000</v>
      </c>
      <c r="I135" s="61">
        <v>0</v>
      </c>
      <c r="J135" s="61">
        <v>0</v>
      </c>
      <c r="K135" s="61">
        <v>0</v>
      </c>
      <c r="L135" s="3">
        <v>0</v>
      </c>
      <c r="M135" s="3">
        <v>0</v>
      </c>
      <c r="N135" s="3">
        <v>0</v>
      </c>
      <c r="O135" s="3">
        <v>0</v>
      </c>
      <c r="P135" s="3">
        <v>0</v>
      </c>
      <c r="Q135" s="3">
        <v>0</v>
      </c>
      <c r="S135" s="19"/>
      <c r="U135" s="19"/>
      <c r="V135" s="19"/>
    </row>
    <row r="136" spans="1:25" ht="15" customHeight="1" x14ac:dyDescent="0.25">
      <c r="A136" s="101"/>
      <c r="B136" s="98"/>
      <c r="C136" s="104"/>
      <c r="D136" s="16" t="s">
        <v>2</v>
      </c>
      <c r="E136" s="3">
        <f>SUM(F136:Q136)</f>
        <v>0</v>
      </c>
      <c r="F136" s="3">
        <v>0</v>
      </c>
      <c r="G136" s="3">
        <v>0</v>
      </c>
      <c r="H136" s="61">
        <v>0</v>
      </c>
      <c r="I136" s="61">
        <v>0</v>
      </c>
      <c r="J136" s="61">
        <v>0</v>
      </c>
      <c r="K136" s="61">
        <v>0</v>
      </c>
      <c r="L136" s="3">
        <v>0</v>
      </c>
      <c r="M136" s="3">
        <v>0</v>
      </c>
      <c r="N136" s="3">
        <v>0</v>
      </c>
      <c r="O136" s="3">
        <v>0</v>
      </c>
      <c r="P136" s="3">
        <v>0</v>
      </c>
      <c r="Q136" s="3">
        <v>0</v>
      </c>
      <c r="S136" s="19"/>
      <c r="U136" s="19"/>
      <c r="V136" s="19"/>
    </row>
    <row r="137" spans="1:25" ht="30.75" customHeight="1" x14ac:dyDescent="0.25">
      <c r="A137" s="101"/>
      <c r="B137" s="98"/>
      <c r="C137" s="104"/>
      <c r="D137" s="18" t="s">
        <v>72</v>
      </c>
      <c r="E137" s="3">
        <f>SUM(F137:Q137)</f>
        <v>0</v>
      </c>
      <c r="F137" s="3">
        <v>0</v>
      </c>
      <c r="G137" s="3">
        <v>0</v>
      </c>
      <c r="H137" s="61">
        <v>0</v>
      </c>
      <c r="I137" s="61">
        <v>0</v>
      </c>
      <c r="J137" s="61">
        <v>0</v>
      </c>
      <c r="K137" s="61">
        <v>0</v>
      </c>
      <c r="L137" s="3">
        <v>0</v>
      </c>
      <c r="M137" s="3">
        <v>0</v>
      </c>
      <c r="N137" s="3">
        <v>0</v>
      </c>
      <c r="O137" s="3">
        <v>0</v>
      </c>
      <c r="P137" s="3">
        <v>0</v>
      </c>
      <c r="Q137" s="3">
        <v>0</v>
      </c>
      <c r="S137" s="19"/>
      <c r="U137" s="19"/>
      <c r="V137" s="19"/>
    </row>
    <row r="138" spans="1:25" x14ac:dyDescent="0.25">
      <c r="A138" s="101"/>
      <c r="B138" s="98"/>
      <c r="C138" s="104"/>
      <c r="D138" s="18" t="s">
        <v>3</v>
      </c>
      <c r="E138" s="3">
        <f>SUM(F138:Q138)</f>
        <v>400000</v>
      </c>
      <c r="F138" s="3">
        <v>0</v>
      </c>
      <c r="G138" s="3">
        <v>0</v>
      </c>
      <c r="H138" s="61">
        <v>400000</v>
      </c>
      <c r="I138" s="61">
        <v>0</v>
      </c>
      <c r="J138" s="61">
        <v>0</v>
      </c>
      <c r="K138" s="61">
        <v>0</v>
      </c>
      <c r="L138" s="3">
        <v>0</v>
      </c>
      <c r="M138" s="3">
        <v>0</v>
      </c>
      <c r="N138" s="3">
        <v>0</v>
      </c>
      <c r="O138" s="3">
        <v>0</v>
      </c>
      <c r="P138" s="3">
        <v>0</v>
      </c>
      <c r="Q138" s="3">
        <v>0</v>
      </c>
      <c r="R138" s="20"/>
      <c r="S138" s="19"/>
      <c r="U138" s="19"/>
      <c r="V138" s="19"/>
    </row>
    <row r="139" spans="1:25" ht="30.75" customHeight="1" x14ac:dyDescent="0.25">
      <c r="A139" s="102"/>
      <c r="B139" s="99"/>
      <c r="C139" s="105"/>
      <c r="D139" s="18" t="s">
        <v>73</v>
      </c>
      <c r="E139" s="3">
        <f>SUM(F139:Q139)</f>
        <v>0</v>
      </c>
      <c r="F139" s="3">
        <v>0</v>
      </c>
      <c r="G139" s="3">
        <v>0</v>
      </c>
      <c r="H139" s="61">
        <v>0</v>
      </c>
      <c r="I139" s="61">
        <v>0</v>
      </c>
      <c r="J139" s="61">
        <v>0</v>
      </c>
      <c r="K139" s="61">
        <v>0</v>
      </c>
      <c r="L139" s="3">
        <v>0</v>
      </c>
      <c r="M139" s="3">
        <v>0</v>
      </c>
      <c r="N139" s="3">
        <v>0</v>
      </c>
      <c r="O139" s="3">
        <v>0</v>
      </c>
      <c r="P139" s="3">
        <v>0</v>
      </c>
      <c r="Q139" s="3">
        <v>0</v>
      </c>
      <c r="S139" s="19"/>
      <c r="U139" s="19"/>
      <c r="V139" s="19"/>
    </row>
    <row r="140" spans="1:25" ht="17.25" customHeight="1" x14ac:dyDescent="0.25">
      <c r="A140" s="94"/>
      <c r="B140" s="106" t="s">
        <v>24</v>
      </c>
      <c r="C140" s="88"/>
      <c r="D140" s="16" t="s">
        <v>74</v>
      </c>
      <c r="E140" s="17">
        <f t="shared" ref="E140:J140" si="52">SUM(E142:E144)</f>
        <v>104531089.10000001</v>
      </c>
      <c r="F140" s="17">
        <f t="shared" si="52"/>
        <v>32304152.160000004</v>
      </c>
      <c r="G140" s="17">
        <f t="shared" si="52"/>
        <v>14932809.33</v>
      </c>
      <c r="H140" s="60">
        <f t="shared" si="52"/>
        <v>14629019.090000002</v>
      </c>
      <c r="I140" s="60">
        <f t="shared" si="52"/>
        <v>14260502.840000002</v>
      </c>
      <c r="J140" s="60">
        <f t="shared" si="52"/>
        <v>14216502.840000002</v>
      </c>
      <c r="K140" s="61">
        <f t="shared" ref="K140:P140" si="53">K124+K83+K67+K50+K34</f>
        <v>0</v>
      </c>
      <c r="L140" s="3">
        <f t="shared" si="53"/>
        <v>0</v>
      </c>
      <c r="M140" s="3">
        <f t="shared" si="53"/>
        <v>0</v>
      </c>
      <c r="N140" s="3">
        <f t="shared" si="53"/>
        <v>0</v>
      </c>
      <c r="O140" s="3">
        <f t="shared" si="53"/>
        <v>0</v>
      </c>
      <c r="P140" s="3">
        <f t="shared" si="53"/>
        <v>0</v>
      </c>
      <c r="Q140" s="3">
        <f>Q124+Q83+Q67+Q50</f>
        <v>0</v>
      </c>
      <c r="S140" s="19"/>
      <c r="T140" s="9"/>
      <c r="U140" s="9"/>
      <c r="V140" s="19"/>
      <c r="Y140" s="19"/>
    </row>
    <row r="141" spans="1:25" ht="17.25" customHeight="1" x14ac:dyDescent="0.25">
      <c r="A141" s="95"/>
      <c r="B141" s="107"/>
      <c r="C141" s="89"/>
      <c r="D141" s="16" t="s">
        <v>2</v>
      </c>
      <c r="E141" s="17">
        <f>SUM(F141:Q141)</f>
        <v>0</v>
      </c>
      <c r="F141" s="17">
        <v>0</v>
      </c>
      <c r="G141" s="17">
        <v>0</v>
      </c>
      <c r="H141" s="60">
        <v>0</v>
      </c>
      <c r="I141" s="60">
        <v>0</v>
      </c>
      <c r="J141" s="60">
        <v>0</v>
      </c>
      <c r="K141" s="61">
        <v>0</v>
      </c>
      <c r="L141" s="3">
        <v>0</v>
      </c>
      <c r="M141" s="3">
        <v>0</v>
      </c>
      <c r="N141" s="3">
        <v>0</v>
      </c>
      <c r="O141" s="3">
        <v>0</v>
      </c>
      <c r="P141" s="3">
        <v>0</v>
      </c>
      <c r="Q141" s="3">
        <v>0</v>
      </c>
      <c r="S141" s="19"/>
      <c r="T141" s="9"/>
      <c r="U141" s="9"/>
      <c r="V141" s="19"/>
      <c r="Y141" s="19"/>
    </row>
    <row r="142" spans="1:25" ht="30.75" customHeight="1" x14ac:dyDescent="0.25">
      <c r="A142" s="95"/>
      <c r="B142" s="107"/>
      <c r="C142" s="89"/>
      <c r="D142" s="18" t="s">
        <v>72</v>
      </c>
      <c r="E142" s="3">
        <f>SUM(F142:Q142)</f>
        <v>2917900</v>
      </c>
      <c r="F142" s="3">
        <f t="shared" ref="F142:G144" si="54">F92+F97+F102+F107+F112+F117+F122+F127+F132+F137</f>
        <v>773100</v>
      </c>
      <c r="G142" s="3">
        <f t="shared" si="54"/>
        <v>498700</v>
      </c>
      <c r="H142" s="61">
        <f t="shared" ref="H142:Q142" si="55">H92+H97+H102+H107+H112+H117+H122+H127+H132+H137</f>
        <v>491400</v>
      </c>
      <c r="I142" s="61">
        <f t="shared" si="55"/>
        <v>423700</v>
      </c>
      <c r="J142" s="61">
        <f t="shared" si="55"/>
        <v>379700</v>
      </c>
      <c r="K142" s="61">
        <f t="shared" si="55"/>
        <v>351300</v>
      </c>
      <c r="L142" s="3">
        <f t="shared" si="55"/>
        <v>0</v>
      </c>
      <c r="M142" s="3">
        <f t="shared" si="55"/>
        <v>0</v>
      </c>
      <c r="N142" s="3">
        <f t="shared" si="55"/>
        <v>0</v>
      </c>
      <c r="O142" s="3">
        <f t="shared" si="55"/>
        <v>0</v>
      </c>
      <c r="P142" s="3">
        <f t="shared" si="55"/>
        <v>0</v>
      </c>
      <c r="Q142" s="3">
        <f t="shared" si="55"/>
        <v>0</v>
      </c>
      <c r="T142" s="23"/>
      <c r="U142" s="23"/>
    </row>
    <row r="143" spans="1:25" x14ac:dyDescent="0.25">
      <c r="A143" s="95"/>
      <c r="B143" s="107"/>
      <c r="C143" s="89"/>
      <c r="D143" s="18" t="s">
        <v>3</v>
      </c>
      <c r="E143" s="3">
        <f>SUM(F143:Q143)</f>
        <v>101613189.10000001</v>
      </c>
      <c r="F143" s="3">
        <f t="shared" si="54"/>
        <v>31531052.160000004</v>
      </c>
      <c r="G143" s="3">
        <f t="shared" si="54"/>
        <v>14434109.33</v>
      </c>
      <c r="H143" s="61">
        <f t="shared" ref="H143:Q143" si="56">H93+H98+H103+H108+H113+H118+H123+H128+H133+H138</f>
        <v>14137619.090000002</v>
      </c>
      <c r="I143" s="61">
        <f t="shared" si="56"/>
        <v>13836802.840000002</v>
      </c>
      <c r="J143" s="61">
        <f t="shared" si="56"/>
        <v>13836802.840000002</v>
      </c>
      <c r="K143" s="61">
        <f t="shared" si="56"/>
        <v>13836802.840000002</v>
      </c>
      <c r="L143" s="3">
        <f t="shared" si="56"/>
        <v>0</v>
      </c>
      <c r="M143" s="3">
        <f t="shared" si="56"/>
        <v>0</v>
      </c>
      <c r="N143" s="3">
        <f t="shared" si="56"/>
        <v>0</v>
      </c>
      <c r="O143" s="3">
        <f t="shared" si="56"/>
        <v>0</v>
      </c>
      <c r="P143" s="3">
        <f t="shared" si="56"/>
        <v>0</v>
      </c>
      <c r="Q143" s="3">
        <f t="shared" si="56"/>
        <v>0</v>
      </c>
      <c r="T143" s="24"/>
      <c r="U143" s="24"/>
    </row>
    <row r="144" spans="1:25" ht="30.75" customHeight="1" x14ac:dyDescent="0.25">
      <c r="A144" s="96"/>
      <c r="B144" s="108"/>
      <c r="C144" s="90"/>
      <c r="D144" s="18" t="s">
        <v>73</v>
      </c>
      <c r="E144" s="3">
        <f>SUM(F144:Q144)</f>
        <v>0</v>
      </c>
      <c r="F144" s="3">
        <f t="shared" si="54"/>
        <v>0</v>
      </c>
      <c r="G144" s="3">
        <f t="shared" si="54"/>
        <v>0</v>
      </c>
      <c r="H144" s="61">
        <f t="shared" ref="H144:Q144" si="57">H94+H99+H104+H109+H114+H119+H124+H129+H134+H139</f>
        <v>0</v>
      </c>
      <c r="I144" s="61">
        <f t="shared" si="57"/>
        <v>0</v>
      </c>
      <c r="J144" s="61">
        <f t="shared" si="57"/>
        <v>0</v>
      </c>
      <c r="K144" s="61">
        <f t="shared" si="57"/>
        <v>0</v>
      </c>
      <c r="L144" s="3">
        <f t="shared" si="57"/>
        <v>0</v>
      </c>
      <c r="M144" s="3">
        <f t="shared" si="57"/>
        <v>0</v>
      </c>
      <c r="N144" s="3">
        <f t="shared" si="57"/>
        <v>0</v>
      </c>
      <c r="O144" s="3">
        <f t="shared" si="57"/>
        <v>0</v>
      </c>
      <c r="P144" s="3">
        <f t="shared" si="57"/>
        <v>0</v>
      </c>
      <c r="Q144" s="3">
        <f t="shared" si="57"/>
        <v>0</v>
      </c>
      <c r="S144" s="19"/>
      <c r="T144" s="24"/>
      <c r="U144" s="24"/>
    </row>
    <row r="145" spans="1:21" x14ac:dyDescent="0.25">
      <c r="A145" s="94"/>
      <c r="B145" s="97" t="s">
        <v>35</v>
      </c>
      <c r="C145" s="88"/>
      <c r="D145" s="16" t="s">
        <v>74</v>
      </c>
      <c r="E145" s="3">
        <v>0</v>
      </c>
      <c r="F145" s="3">
        <v>0</v>
      </c>
      <c r="G145" s="3">
        <v>0</v>
      </c>
      <c r="H145" s="61">
        <v>0</v>
      </c>
      <c r="I145" s="60">
        <v>0</v>
      </c>
      <c r="J145" s="61">
        <f>J124+J83+J67+J50+J34</f>
        <v>0</v>
      </c>
      <c r="K145" s="61">
        <v>0</v>
      </c>
      <c r="L145" s="3">
        <v>0</v>
      </c>
      <c r="M145" s="3">
        <v>0</v>
      </c>
      <c r="N145" s="3">
        <v>0</v>
      </c>
      <c r="O145" s="3">
        <v>0</v>
      </c>
      <c r="P145" s="3">
        <v>0</v>
      </c>
      <c r="Q145" s="3">
        <v>0</v>
      </c>
      <c r="T145" s="9"/>
      <c r="U145" s="9"/>
    </row>
    <row r="146" spans="1:21" x14ac:dyDescent="0.25">
      <c r="A146" s="95"/>
      <c r="B146" s="98"/>
      <c r="C146" s="89"/>
      <c r="D146" s="16" t="s">
        <v>2</v>
      </c>
      <c r="E146" s="3">
        <f>SUM(F146:Q146)</f>
        <v>0</v>
      </c>
      <c r="F146" s="3">
        <v>0</v>
      </c>
      <c r="G146" s="3">
        <v>0</v>
      </c>
      <c r="H146" s="61">
        <v>0</v>
      </c>
      <c r="I146" s="61">
        <v>0</v>
      </c>
      <c r="J146" s="61">
        <v>0</v>
      </c>
      <c r="K146" s="61">
        <v>0</v>
      </c>
      <c r="L146" s="3">
        <v>0</v>
      </c>
      <c r="M146" s="3">
        <v>0</v>
      </c>
      <c r="N146" s="3">
        <v>0</v>
      </c>
      <c r="O146" s="3">
        <v>0</v>
      </c>
      <c r="P146" s="3">
        <v>0</v>
      </c>
      <c r="Q146" s="3">
        <v>0</v>
      </c>
      <c r="T146" s="9"/>
      <c r="U146" s="9"/>
    </row>
    <row r="147" spans="1:21" ht="30.75" customHeight="1" x14ac:dyDescent="0.25">
      <c r="A147" s="95"/>
      <c r="B147" s="98"/>
      <c r="C147" s="89"/>
      <c r="D147" s="18" t="s">
        <v>72</v>
      </c>
      <c r="E147" s="3">
        <v>0</v>
      </c>
      <c r="F147" s="3">
        <v>0</v>
      </c>
      <c r="G147" s="3">
        <v>0</v>
      </c>
      <c r="H147" s="61">
        <v>0</v>
      </c>
      <c r="I147" s="61">
        <v>0</v>
      </c>
      <c r="J147" s="61">
        <v>0</v>
      </c>
      <c r="K147" s="61">
        <v>0</v>
      </c>
      <c r="L147" s="3">
        <v>0</v>
      </c>
      <c r="M147" s="3">
        <v>0</v>
      </c>
      <c r="N147" s="3">
        <v>0</v>
      </c>
      <c r="O147" s="3">
        <v>0</v>
      </c>
      <c r="P147" s="3">
        <v>0</v>
      </c>
      <c r="Q147" s="3">
        <v>0</v>
      </c>
    </row>
    <row r="148" spans="1:21" ht="15.75" customHeight="1" x14ac:dyDescent="0.25">
      <c r="A148" s="95"/>
      <c r="B148" s="98"/>
      <c r="C148" s="89"/>
      <c r="D148" s="18" t="s">
        <v>3</v>
      </c>
      <c r="E148" s="3">
        <v>0</v>
      </c>
      <c r="F148" s="3">
        <v>0</v>
      </c>
      <c r="G148" s="3">
        <v>0</v>
      </c>
      <c r="H148" s="61">
        <v>0</v>
      </c>
      <c r="I148" s="61">
        <v>0</v>
      </c>
      <c r="J148" s="61">
        <v>0</v>
      </c>
      <c r="K148" s="61">
        <v>0</v>
      </c>
      <c r="L148" s="3">
        <v>0</v>
      </c>
      <c r="M148" s="3">
        <v>0</v>
      </c>
      <c r="N148" s="3">
        <v>0</v>
      </c>
      <c r="O148" s="3">
        <v>0</v>
      </c>
      <c r="P148" s="3">
        <v>0</v>
      </c>
      <c r="Q148" s="3">
        <v>0</v>
      </c>
    </row>
    <row r="149" spans="1:21" ht="30.75" customHeight="1" x14ac:dyDescent="0.25">
      <c r="A149" s="96"/>
      <c r="B149" s="99"/>
      <c r="C149" s="90"/>
      <c r="D149" s="18" t="s">
        <v>73</v>
      </c>
      <c r="E149" s="3">
        <v>0</v>
      </c>
      <c r="F149" s="3">
        <v>0</v>
      </c>
      <c r="G149" s="3">
        <v>0</v>
      </c>
      <c r="H149" s="61">
        <v>0</v>
      </c>
      <c r="I149" s="61">
        <v>0</v>
      </c>
      <c r="J149" s="61">
        <v>0</v>
      </c>
      <c r="K149" s="61">
        <v>0</v>
      </c>
      <c r="L149" s="3">
        <v>0</v>
      </c>
      <c r="M149" s="3">
        <v>0</v>
      </c>
      <c r="N149" s="3">
        <v>0</v>
      </c>
      <c r="O149" s="3">
        <v>0</v>
      </c>
      <c r="P149" s="3">
        <v>0</v>
      </c>
      <c r="Q149" s="3">
        <v>0</v>
      </c>
      <c r="T149" s="19"/>
    </row>
    <row r="150" spans="1:21" x14ac:dyDescent="0.25">
      <c r="A150" s="91" t="s">
        <v>36</v>
      </c>
      <c r="B150" s="91"/>
      <c r="C150" s="88"/>
      <c r="D150" s="16" t="s">
        <v>74</v>
      </c>
      <c r="E150" s="17">
        <f t="shared" ref="E150:H150" si="58">SUM(E152:E154)</f>
        <v>303812748.56999999</v>
      </c>
      <c r="F150" s="17">
        <f t="shared" si="58"/>
        <v>73867521.670000002</v>
      </c>
      <c r="G150" s="17">
        <f t="shared" si="58"/>
        <v>53424362.990000002</v>
      </c>
      <c r="H150" s="60">
        <f t="shared" si="58"/>
        <v>47830633.910000004</v>
      </c>
      <c r="I150" s="60">
        <f>SUM(I152:I154)</f>
        <v>41234260</v>
      </c>
      <c r="J150" s="60">
        <f t="shared" ref="J150:K150" si="59">SUM(J152:J154)</f>
        <v>43103280.000000007</v>
      </c>
      <c r="K150" s="60">
        <f t="shared" si="59"/>
        <v>44352690</v>
      </c>
      <c r="L150" s="3">
        <v>0</v>
      </c>
      <c r="M150" s="3">
        <v>0</v>
      </c>
      <c r="N150" s="3">
        <v>0</v>
      </c>
      <c r="O150" s="3">
        <v>0</v>
      </c>
      <c r="P150" s="3">
        <v>0</v>
      </c>
      <c r="Q150" s="3">
        <v>0</v>
      </c>
      <c r="R150" s="19"/>
    </row>
    <row r="151" spans="1:21" x14ac:dyDescent="0.25">
      <c r="A151" s="92"/>
      <c r="B151" s="92"/>
      <c r="C151" s="89"/>
      <c r="D151" s="16" t="s">
        <v>2</v>
      </c>
      <c r="E151" s="17">
        <f>SUM(F151:Q151)</f>
        <v>0</v>
      </c>
      <c r="F151" s="17">
        <v>0</v>
      </c>
      <c r="G151" s="17">
        <v>0</v>
      </c>
      <c r="H151" s="60">
        <v>0</v>
      </c>
      <c r="I151" s="60">
        <v>0</v>
      </c>
      <c r="J151" s="60">
        <v>0</v>
      </c>
      <c r="K151" s="61">
        <v>0</v>
      </c>
      <c r="L151" s="3">
        <v>0</v>
      </c>
      <c r="M151" s="3">
        <v>0</v>
      </c>
      <c r="N151" s="3">
        <v>0</v>
      </c>
      <c r="O151" s="3">
        <v>0</v>
      </c>
      <c r="P151" s="3">
        <v>0</v>
      </c>
      <c r="Q151" s="3">
        <v>0</v>
      </c>
      <c r="R151" s="19"/>
    </row>
    <row r="152" spans="1:21" ht="30.75" customHeight="1" x14ac:dyDescent="0.25">
      <c r="A152" s="92"/>
      <c r="B152" s="92"/>
      <c r="C152" s="89"/>
      <c r="D152" s="18" t="s">
        <v>72</v>
      </c>
      <c r="E152" s="3">
        <f>F152+G152+H152+I152+J152+K152+L152+M152+N152+O152+P152+Q152</f>
        <v>56592200</v>
      </c>
      <c r="F152" s="3">
        <f>F48+F65+F76+F142</f>
        <v>18953900</v>
      </c>
      <c r="G152" s="3">
        <f>G142+G81+G65+G48+G32</f>
        <v>15016700</v>
      </c>
      <c r="H152" s="61">
        <f>H48+H65+H76+H142</f>
        <v>15780500</v>
      </c>
      <c r="I152" s="61">
        <f>I48+I65+I76+I142</f>
        <v>2112500</v>
      </c>
      <c r="J152" s="61">
        <f>J48+J65+J76+J142</f>
        <v>1285500</v>
      </c>
      <c r="K152" s="61">
        <f>K32+K48+K65+K81+K142</f>
        <v>3443100</v>
      </c>
      <c r="L152" s="3">
        <v>0</v>
      </c>
      <c r="M152" s="3">
        <v>0</v>
      </c>
      <c r="N152" s="3">
        <v>0</v>
      </c>
      <c r="O152" s="3">
        <v>0</v>
      </c>
      <c r="P152" s="3">
        <v>0</v>
      </c>
      <c r="Q152" s="3">
        <v>0</v>
      </c>
    </row>
    <row r="153" spans="1:21" ht="15" customHeight="1" x14ac:dyDescent="0.25">
      <c r="A153" s="92"/>
      <c r="B153" s="92"/>
      <c r="C153" s="89"/>
      <c r="D153" s="18" t="s">
        <v>3</v>
      </c>
      <c r="E153" s="3">
        <f>F153+G153+H153+I153+J153+K153+L153+M153+N153+O153+P153+Q153</f>
        <v>245980548.56999999</v>
      </c>
      <c r="F153" s="3">
        <f>F33+F49+F66+F82+F143</f>
        <v>53693621.670000002</v>
      </c>
      <c r="G153" s="3">
        <f>G143+G82+G66+G49+G33</f>
        <v>38387662.990000002</v>
      </c>
      <c r="H153" s="61">
        <f>H33+H49+H66+H82+H143</f>
        <v>32050133.910000004</v>
      </c>
      <c r="I153" s="61">
        <f>I33+I49+I66+I82+I143</f>
        <v>39121760</v>
      </c>
      <c r="J153" s="61">
        <f>J33+J49+J66+J82+J143</f>
        <v>41817780.000000007</v>
      </c>
      <c r="K153" s="61">
        <f>K33+K49+K66+K82+K143</f>
        <v>40909590</v>
      </c>
      <c r="L153" s="3">
        <v>0</v>
      </c>
      <c r="M153" s="3">
        <v>0</v>
      </c>
      <c r="N153" s="3">
        <v>0</v>
      </c>
      <c r="O153" s="3">
        <v>0</v>
      </c>
      <c r="P153" s="3">
        <v>0</v>
      </c>
      <c r="Q153" s="3">
        <v>0</v>
      </c>
      <c r="S153" s="19"/>
    </row>
    <row r="154" spans="1:21" ht="30.75" customHeight="1" x14ac:dyDescent="0.25">
      <c r="A154" s="93"/>
      <c r="B154" s="93"/>
      <c r="C154" s="90"/>
      <c r="D154" s="18" t="s">
        <v>73</v>
      </c>
      <c r="E154" s="3">
        <f>F154+G154+H154+I154+J154+K154+L154+M154+N154+O154+P154+Q154</f>
        <v>1240000</v>
      </c>
      <c r="F154" s="3">
        <f>F34+F50+F67+F83+F144</f>
        <v>1220000</v>
      </c>
      <c r="G154" s="3">
        <f>G34+G50+G67+G83+G144</f>
        <v>20000</v>
      </c>
      <c r="H154" s="61">
        <f>H34+H50+H67+H83+H144</f>
        <v>0</v>
      </c>
      <c r="I154" s="61">
        <v>0</v>
      </c>
      <c r="J154" s="61">
        <v>0</v>
      </c>
      <c r="K154" s="61">
        <v>0</v>
      </c>
      <c r="L154" s="3">
        <v>0</v>
      </c>
      <c r="M154" s="3">
        <v>0</v>
      </c>
      <c r="N154" s="3">
        <v>0</v>
      </c>
      <c r="O154" s="3">
        <v>0</v>
      </c>
      <c r="P154" s="3">
        <v>0</v>
      </c>
      <c r="Q154" s="3">
        <v>0</v>
      </c>
      <c r="S154" s="19"/>
    </row>
    <row r="155" spans="1:21" ht="12.75" customHeight="1" x14ac:dyDescent="0.25">
      <c r="A155" s="84"/>
      <c r="B155" s="112" t="s">
        <v>71</v>
      </c>
      <c r="C155" s="109"/>
      <c r="D155" s="16" t="s">
        <v>74</v>
      </c>
      <c r="E155" s="3">
        <f>SUM(E157:E159)</f>
        <v>48521012.289999999</v>
      </c>
      <c r="F155" s="3">
        <v>0</v>
      </c>
      <c r="G155" s="3">
        <v>0</v>
      </c>
      <c r="H155" s="61">
        <f>H157+H158</f>
        <v>15765157.67</v>
      </c>
      <c r="I155" s="61">
        <f>I157+I158</f>
        <v>11744911.949999999</v>
      </c>
      <c r="J155" s="61">
        <f t="shared" ref="J155:K155" si="60">J157+J158</f>
        <v>10913819.73</v>
      </c>
      <c r="K155" s="61">
        <f t="shared" si="60"/>
        <v>10097122.939999999</v>
      </c>
      <c r="L155" s="3">
        <v>0</v>
      </c>
      <c r="M155" s="3">
        <v>0</v>
      </c>
      <c r="N155" s="3">
        <v>0</v>
      </c>
      <c r="O155" s="3">
        <v>0</v>
      </c>
      <c r="P155" s="3">
        <v>0</v>
      </c>
      <c r="Q155" s="3">
        <v>0</v>
      </c>
    </row>
    <row r="156" spans="1:21" x14ac:dyDescent="0.25">
      <c r="A156" s="85"/>
      <c r="B156" s="113"/>
      <c r="C156" s="110"/>
      <c r="D156" s="16" t="s">
        <v>2</v>
      </c>
      <c r="E156" s="3">
        <f t="shared" ref="E156:E159" si="61">SUM(F156:Q156)</f>
        <v>0</v>
      </c>
      <c r="F156" s="3">
        <v>0</v>
      </c>
      <c r="G156" s="3">
        <v>0</v>
      </c>
      <c r="H156" s="61">
        <v>0</v>
      </c>
      <c r="I156" s="61">
        <v>0</v>
      </c>
      <c r="J156" s="61">
        <v>0</v>
      </c>
      <c r="K156" s="61">
        <v>0</v>
      </c>
      <c r="L156" s="3">
        <v>0</v>
      </c>
      <c r="M156" s="3">
        <v>0</v>
      </c>
      <c r="N156" s="3">
        <v>0</v>
      </c>
      <c r="O156" s="3">
        <v>0</v>
      </c>
      <c r="P156" s="3">
        <v>0</v>
      </c>
      <c r="Q156" s="3">
        <v>0</v>
      </c>
      <c r="T156" s="25"/>
    </row>
    <row r="157" spans="1:21" ht="30.75" customHeight="1" x14ac:dyDescent="0.25">
      <c r="A157" s="85"/>
      <c r="B157" s="113"/>
      <c r="C157" s="110"/>
      <c r="D157" s="18" t="s">
        <v>72</v>
      </c>
      <c r="E157" s="3">
        <f t="shared" si="61"/>
        <v>10800000</v>
      </c>
      <c r="F157" s="3">
        <v>0</v>
      </c>
      <c r="G157" s="3">
        <v>0</v>
      </c>
      <c r="H157" s="61">
        <v>10800000</v>
      </c>
      <c r="I157" s="61">
        <v>0</v>
      </c>
      <c r="J157" s="61">
        <v>0</v>
      </c>
      <c r="K157" s="61">
        <v>0</v>
      </c>
      <c r="L157" s="3">
        <v>0</v>
      </c>
      <c r="M157" s="3">
        <v>0</v>
      </c>
      <c r="N157" s="3">
        <v>0</v>
      </c>
      <c r="O157" s="3">
        <v>0</v>
      </c>
      <c r="P157" s="3">
        <v>0</v>
      </c>
      <c r="Q157" s="3">
        <v>0</v>
      </c>
      <c r="R157" s="20"/>
      <c r="S157" s="19"/>
    </row>
    <row r="158" spans="1:21" ht="15.75" customHeight="1" x14ac:dyDescent="0.25">
      <c r="A158" s="85"/>
      <c r="B158" s="113"/>
      <c r="C158" s="110"/>
      <c r="D158" s="18" t="s">
        <v>3</v>
      </c>
      <c r="E158" s="3">
        <f t="shared" si="61"/>
        <v>37721012.289999999</v>
      </c>
      <c r="F158" s="3">
        <v>0</v>
      </c>
      <c r="G158" s="3">
        <v>0</v>
      </c>
      <c r="H158" s="61">
        <v>4965157.67</v>
      </c>
      <c r="I158" s="61">
        <v>11744911.949999999</v>
      </c>
      <c r="J158" s="61">
        <v>10913819.73</v>
      </c>
      <c r="K158" s="61">
        <v>10097122.939999999</v>
      </c>
      <c r="L158" s="3">
        <v>0</v>
      </c>
      <c r="M158" s="3">
        <v>0</v>
      </c>
      <c r="N158" s="3">
        <v>0</v>
      </c>
      <c r="O158" s="3">
        <v>0</v>
      </c>
      <c r="P158" s="3">
        <v>0</v>
      </c>
      <c r="Q158" s="3">
        <v>0</v>
      </c>
      <c r="R158" s="20"/>
      <c r="S158" s="19"/>
    </row>
    <row r="159" spans="1:21" ht="30.75" customHeight="1" x14ac:dyDescent="0.25">
      <c r="A159" s="86"/>
      <c r="B159" s="114"/>
      <c r="C159" s="110"/>
      <c r="D159" s="18" t="s">
        <v>73</v>
      </c>
      <c r="E159" s="3">
        <f t="shared" si="61"/>
        <v>0</v>
      </c>
      <c r="F159" s="3">
        <v>0</v>
      </c>
      <c r="G159" s="3">
        <v>0</v>
      </c>
      <c r="H159" s="61">
        <v>0</v>
      </c>
      <c r="I159" s="61">
        <v>0</v>
      </c>
      <c r="J159" s="61">
        <v>0</v>
      </c>
      <c r="K159" s="61">
        <v>0</v>
      </c>
      <c r="L159" s="3">
        <v>0</v>
      </c>
      <c r="M159" s="3">
        <v>0</v>
      </c>
      <c r="N159" s="3">
        <v>0</v>
      </c>
      <c r="O159" s="3">
        <v>0</v>
      </c>
      <c r="P159" s="3">
        <v>0</v>
      </c>
      <c r="Q159" s="3">
        <v>0</v>
      </c>
    </row>
    <row r="160" spans="1:21" x14ac:dyDescent="0.25">
      <c r="A160" s="84"/>
      <c r="B160" s="87" t="s">
        <v>38</v>
      </c>
      <c r="C160" s="111"/>
      <c r="D160" s="16" t="s">
        <v>74</v>
      </c>
      <c r="E160" s="17">
        <f>SUM(E161:E164)</f>
        <v>255291736.28</v>
      </c>
      <c r="F160" s="17">
        <f t="shared" ref="F160:G160" si="62">SUM(F161:F164)</f>
        <v>73867521.670000002</v>
      </c>
      <c r="G160" s="17">
        <f t="shared" si="62"/>
        <v>53424362.990000002</v>
      </c>
      <c r="H160" s="61">
        <f>SUM(H161:H164)</f>
        <v>32065476.239999998</v>
      </c>
      <c r="I160" s="61">
        <f t="shared" ref="I160:K160" si="63">SUM(I161:I164)</f>
        <v>29489348.050000001</v>
      </c>
      <c r="J160" s="61">
        <f t="shared" si="63"/>
        <v>32189460.270000007</v>
      </c>
      <c r="K160" s="61">
        <f t="shared" si="63"/>
        <v>34255567.060000002</v>
      </c>
      <c r="L160" s="17">
        <f t="shared" ref="L160:Q160" si="64">SUM(L161:L164)</f>
        <v>0</v>
      </c>
      <c r="M160" s="17">
        <f t="shared" si="64"/>
        <v>0</v>
      </c>
      <c r="N160" s="17">
        <f t="shared" si="64"/>
        <v>0</v>
      </c>
      <c r="O160" s="17">
        <f t="shared" si="64"/>
        <v>0</v>
      </c>
      <c r="P160" s="17">
        <f t="shared" si="64"/>
        <v>0</v>
      </c>
      <c r="Q160" s="17">
        <f t="shared" si="64"/>
        <v>0</v>
      </c>
    </row>
    <row r="161" spans="1:21" x14ac:dyDescent="0.25">
      <c r="A161" s="85"/>
      <c r="B161" s="87"/>
      <c r="C161" s="111"/>
      <c r="D161" s="16" t="s">
        <v>2</v>
      </c>
      <c r="E161" s="17">
        <f>E167+E172+E177+E182</f>
        <v>0</v>
      </c>
      <c r="F161" s="17">
        <f>F167+F172+F177+F182</f>
        <v>0</v>
      </c>
      <c r="G161" s="3">
        <v>0</v>
      </c>
      <c r="H161" s="61">
        <f t="shared" ref="H161" si="65">H151-H156</f>
        <v>0</v>
      </c>
      <c r="I161" s="61">
        <f t="shared" ref="I161:K161" si="66">I151-I156</f>
        <v>0</v>
      </c>
      <c r="J161" s="61">
        <f t="shared" si="66"/>
        <v>0</v>
      </c>
      <c r="K161" s="61">
        <f t="shared" si="66"/>
        <v>0</v>
      </c>
      <c r="L161" s="3">
        <v>0</v>
      </c>
      <c r="M161" s="3">
        <v>0</v>
      </c>
      <c r="N161" s="3">
        <v>0</v>
      </c>
      <c r="O161" s="3">
        <v>0</v>
      </c>
      <c r="P161" s="3">
        <v>0</v>
      </c>
      <c r="Q161" s="3">
        <v>0</v>
      </c>
    </row>
    <row r="162" spans="1:21" ht="30.75" customHeight="1" x14ac:dyDescent="0.25">
      <c r="A162" s="85"/>
      <c r="B162" s="87"/>
      <c r="C162" s="111"/>
      <c r="D162" s="18" t="s">
        <v>72</v>
      </c>
      <c r="E162" s="17">
        <f>E152-E157</f>
        <v>45792200</v>
      </c>
      <c r="F162" s="17">
        <f t="shared" ref="F162:G164" si="67">F152</f>
        <v>18953900</v>
      </c>
      <c r="G162" s="17">
        <f t="shared" si="67"/>
        <v>15016700</v>
      </c>
      <c r="H162" s="61">
        <v>4980500</v>
      </c>
      <c r="I162" s="61">
        <f t="shared" ref="I162:K162" si="68">I152-I157</f>
        <v>2112500</v>
      </c>
      <c r="J162" s="61">
        <f t="shared" si="68"/>
        <v>1285500</v>
      </c>
      <c r="K162" s="61">
        <f t="shared" si="68"/>
        <v>3443100</v>
      </c>
      <c r="L162" s="17">
        <f t="shared" ref="L162:Q162" si="69">L152</f>
        <v>0</v>
      </c>
      <c r="M162" s="17">
        <f t="shared" si="69"/>
        <v>0</v>
      </c>
      <c r="N162" s="17">
        <f t="shared" si="69"/>
        <v>0</v>
      </c>
      <c r="O162" s="17">
        <f t="shared" si="69"/>
        <v>0</v>
      </c>
      <c r="P162" s="17">
        <f t="shared" si="69"/>
        <v>0</v>
      </c>
      <c r="Q162" s="17">
        <f t="shared" si="69"/>
        <v>0</v>
      </c>
      <c r="R162" s="20"/>
      <c r="S162" s="19"/>
    </row>
    <row r="163" spans="1:21" ht="17.25" customHeight="1" x14ac:dyDescent="0.25">
      <c r="A163" s="85"/>
      <c r="B163" s="87"/>
      <c r="C163" s="111"/>
      <c r="D163" s="18" t="s">
        <v>3</v>
      </c>
      <c r="E163" s="3">
        <f>E153-E158</f>
        <v>208259536.28</v>
      </c>
      <c r="F163" s="3">
        <f t="shared" si="67"/>
        <v>53693621.670000002</v>
      </c>
      <c r="G163" s="3">
        <f t="shared" si="67"/>
        <v>38387662.990000002</v>
      </c>
      <c r="H163" s="61">
        <v>27084976.239999998</v>
      </c>
      <c r="I163" s="61">
        <f t="shared" ref="I163:K163" si="70">I153-I158</f>
        <v>27376848.050000001</v>
      </c>
      <c r="J163" s="61">
        <f t="shared" si="70"/>
        <v>30903960.270000007</v>
      </c>
      <c r="K163" s="61">
        <f t="shared" si="70"/>
        <v>30812467.060000002</v>
      </c>
      <c r="L163" s="3">
        <f t="shared" ref="L163:Q163" si="71">L153</f>
        <v>0</v>
      </c>
      <c r="M163" s="3">
        <f t="shared" si="71"/>
        <v>0</v>
      </c>
      <c r="N163" s="3">
        <f t="shared" si="71"/>
        <v>0</v>
      </c>
      <c r="O163" s="3">
        <f t="shared" si="71"/>
        <v>0</v>
      </c>
      <c r="P163" s="3">
        <f t="shared" si="71"/>
        <v>0</v>
      </c>
      <c r="Q163" s="3">
        <f t="shared" si="71"/>
        <v>0</v>
      </c>
      <c r="R163" s="20"/>
      <c r="S163" s="19"/>
    </row>
    <row r="164" spans="1:21" ht="30.75" customHeight="1" x14ac:dyDescent="0.25">
      <c r="A164" s="86"/>
      <c r="B164" s="87"/>
      <c r="C164" s="111"/>
      <c r="D164" s="18" t="s">
        <v>73</v>
      </c>
      <c r="E164" s="17">
        <f>E154-E159</f>
        <v>1240000</v>
      </c>
      <c r="F164" s="17">
        <f t="shared" si="67"/>
        <v>1220000</v>
      </c>
      <c r="G164" s="17">
        <f t="shared" si="67"/>
        <v>20000</v>
      </c>
      <c r="H164" s="61">
        <f>H154-H159</f>
        <v>0</v>
      </c>
      <c r="I164" s="61">
        <f t="shared" ref="I164:K164" si="72">I154-I159</f>
        <v>0</v>
      </c>
      <c r="J164" s="61">
        <f t="shared" si="72"/>
        <v>0</v>
      </c>
      <c r="K164" s="61">
        <f t="shared" si="72"/>
        <v>0</v>
      </c>
      <c r="L164" s="17">
        <f t="shared" ref="L164:Q164" si="73">L154</f>
        <v>0</v>
      </c>
      <c r="M164" s="17">
        <f t="shared" si="73"/>
        <v>0</v>
      </c>
      <c r="N164" s="17">
        <f t="shared" si="73"/>
        <v>0</v>
      </c>
      <c r="O164" s="17">
        <f t="shared" si="73"/>
        <v>0</v>
      </c>
      <c r="P164" s="17">
        <f t="shared" si="73"/>
        <v>0</v>
      </c>
      <c r="Q164" s="17">
        <f t="shared" si="73"/>
        <v>0</v>
      </c>
    </row>
    <row r="165" spans="1:21" x14ac:dyDescent="0.25">
      <c r="A165" s="26"/>
      <c r="B165" s="27" t="s">
        <v>37</v>
      </c>
      <c r="C165" s="28"/>
      <c r="D165" s="29"/>
      <c r="E165" s="29"/>
      <c r="F165" s="29"/>
      <c r="G165" s="3"/>
      <c r="H165" s="61"/>
      <c r="I165" s="61">
        <v>0</v>
      </c>
      <c r="J165" s="61">
        <v>0</v>
      </c>
      <c r="K165" s="61"/>
      <c r="L165" s="3"/>
      <c r="M165" s="3"/>
      <c r="N165" s="3"/>
      <c r="O165" s="3"/>
      <c r="P165" s="3"/>
      <c r="Q165" s="3"/>
      <c r="U165" s="19"/>
    </row>
    <row r="166" spans="1:21" ht="18" customHeight="1" x14ac:dyDescent="0.25">
      <c r="A166" s="84"/>
      <c r="B166" s="87" t="s">
        <v>39</v>
      </c>
      <c r="C166" s="110"/>
      <c r="D166" s="16" t="s">
        <v>74</v>
      </c>
      <c r="E166" s="17">
        <f>SUM(E167:E169)</f>
        <v>302534025.13</v>
      </c>
      <c r="F166" s="17">
        <f>SUM(F167:F169)</f>
        <v>72647521.670000002</v>
      </c>
      <c r="G166" s="17">
        <f>SUM(G167:G169)</f>
        <v>53365639.549999997</v>
      </c>
      <c r="H166" s="60">
        <f t="shared" ref="H166:Q166" si="74">SUM(H167:H169)</f>
        <v>47830633.910000004</v>
      </c>
      <c r="I166" s="60">
        <f>SUM(I167:I169)</f>
        <v>41234260</v>
      </c>
      <c r="J166" s="60">
        <f t="shared" si="74"/>
        <v>43103280.000000007</v>
      </c>
      <c r="K166" s="60">
        <f t="shared" si="74"/>
        <v>44352690</v>
      </c>
      <c r="L166" s="17">
        <f t="shared" si="74"/>
        <v>0</v>
      </c>
      <c r="M166" s="17">
        <f t="shared" si="74"/>
        <v>0</v>
      </c>
      <c r="N166" s="17">
        <f t="shared" si="74"/>
        <v>0</v>
      </c>
      <c r="O166" s="17">
        <f t="shared" si="74"/>
        <v>0</v>
      </c>
      <c r="P166" s="17">
        <f t="shared" si="74"/>
        <v>0</v>
      </c>
      <c r="Q166" s="17">
        <f t="shared" si="74"/>
        <v>0</v>
      </c>
    </row>
    <row r="167" spans="1:21" x14ac:dyDescent="0.25">
      <c r="A167" s="85"/>
      <c r="B167" s="87"/>
      <c r="C167" s="110"/>
      <c r="D167" s="16" t="s">
        <v>2</v>
      </c>
      <c r="E167" s="3">
        <f>SUM(F167:Q167)</f>
        <v>0</v>
      </c>
      <c r="F167" s="3">
        <v>0</v>
      </c>
      <c r="G167" s="3">
        <v>0</v>
      </c>
      <c r="H167" s="61">
        <v>0</v>
      </c>
      <c r="I167" s="61">
        <v>0</v>
      </c>
      <c r="J167" s="61">
        <v>0</v>
      </c>
      <c r="K167" s="61">
        <v>0</v>
      </c>
      <c r="L167" s="3">
        <v>0</v>
      </c>
      <c r="M167" s="3">
        <v>0</v>
      </c>
      <c r="N167" s="3">
        <v>0</v>
      </c>
      <c r="O167" s="3">
        <v>0</v>
      </c>
      <c r="P167" s="3">
        <v>0</v>
      </c>
      <c r="Q167" s="3">
        <v>0</v>
      </c>
    </row>
    <row r="168" spans="1:21" ht="30.75" customHeight="1" x14ac:dyDescent="0.25">
      <c r="A168" s="85"/>
      <c r="B168" s="87"/>
      <c r="C168" s="110"/>
      <c r="D168" s="18" t="s">
        <v>72</v>
      </c>
      <c r="E168" s="3">
        <f>SUM(F168:Q168)</f>
        <v>58708500</v>
      </c>
      <c r="F168" s="3">
        <v>18953900</v>
      </c>
      <c r="G168" s="53">
        <v>17133000</v>
      </c>
      <c r="H168" s="61">
        <f>H152</f>
        <v>15780500</v>
      </c>
      <c r="I168" s="61">
        <f>I152</f>
        <v>2112500</v>
      </c>
      <c r="J168" s="61">
        <f>J152</f>
        <v>1285500</v>
      </c>
      <c r="K168" s="61">
        <f>K152</f>
        <v>3443100</v>
      </c>
      <c r="L168" s="3">
        <v>0</v>
      </c>
      <c r="M168" s="3">
        <v>0</v>
      </c>
      <c r="N168" s="3">
        <v>0</v>
      </c>
      <c r="O168" s="3">
        <v>0</v>
      </c>
      <c r="P168" s="3">
        <v>0</v>
      </c>
      <c r="Q168" s="3">
        <v>0</v>
      </c>
    </row>
    <row r="169" spans="1:21" ht="17.25" customHeight="1" x14ac:dyDescent="0.25">
      <c r="A169" s="85"/>
      <c r="B169" s="87"/>
      <c r="C169" s="110"/>
      <c r="D169" s="18" t="s">
        <v>3</v>
      </c>
      <c r="E169" s="3">
        <f>SUM(F169:Q169)</f>
        <v>243825525.13</v>
      </c>
      <c r="F169" s="3">
        <v>53693621.670000002</v>
      </c>
      <c r="G169" s="53">
        <v>36232639.549999997</v>
      </c>
      <c r="H169" s="61">
        <f>H153-H174</f>
        <v>32050133.910000004</v>
      </c>
      <c r="I169" s="61">
        <f t="shared" ref="I169:Q169" si="75">I153</f>
        <v>39121760</v>
      </c>
      <c r="J169" s="61">
        <f t="shared" si="75"/>
        <v>41817780.000000007</v>
      </c>
      <c r="K169" s="61">
        <f t="shared" si="75"/>
        <v>40909590</v>
      </c>
      <c r="L169" s="3">
        <f t="shared" si="75"/>
        <v>0</v>
      </c>
      <c r="M169" s="3">
        <f t="shared" si="75"/>
        <v>0</v>
      </c>
      <c r="N169" s="3">
        <f t="shared" si="75"/>
        <v>0</v>
      </c>
      <c r="O169" s="3">
        <f t="shared" si="75"/>
        <v>0</v>
      </c>
      <c r="P169" s="3">
        <f t="shared" si="75"/>
        <v>0</v>
      </c>
      <c r="Q169" s="3">
        <f t="shared" si="75"/>
        <v>0</v>
      </c>
    </row>
    <row r="170" spans="1:21" ht="30.75" customHeight="1" x14ac:dyDescent="0.25">
      <c r="A170" s="86"/>
      <c r="B170" s="87"/>
      <c r="C170" s="110"/>
      <c r="D170" s="18" t="s">
        <v>73</v>
      </c>
      <c r="E170" s="3">
        <f>SUM(F170:Q170)</f>
        <v>0</v>
      </c>
      <c r="F170" s="3">
        <v>0</v>
      </c>
      <c r="G170" s="3">
        <v>0</v>
      </c>
      <c r="H170" s="61">
        <v>0</v>
      </c>
      <c r="I170" s="60">
        <v>0</v>
      </c>
      <c r="J170" s="61">
        <v>0</v>
      </c>
      <c r="K170" s="60">
        <f t="shared" ref="K170:Q170" si="76">K74</f>
        <v>0</v>
      </c>
      <c r="L170" s="17">
        <f t="shared" si="76"/>
        <v>0</v>
      </c>
      <c r="M170" s="17">
        <f t="shared" si="76"/>
        <v>0</v>
      </c>
      <c r="N170" s="17">
        <f t="shared" si="76"/>
        <v>0</v>
      </c>
      <c r="O170" s="17">
        <f t="shared" si="76"/>
        <v>0</v>
      </c>
      <c r="P170" s="17">
        <f t="shared" si="76"/>
        <v>0</v>
      </c>
      <c r="Q170" s="17">
        <f t="shared" si="76"/>
        <v>0</v>
      </c>
    </row>
    <row r="171" spans="1:21" x14ac:dyDescent="0.25">
      <c r="A171" s="84"/>
      <c r="B171" s="87" t="s">
        <v>41</v>
      </c>
      <c r="C171" s="109"/>
      <c r="D171" s="16" t="s">
        <v>74</v>
      </c>
      <c r="E171" s="3">
        <v>0</v>
      </c>
      <c r="F171" s="17">
        <f xml:space="preserve"> F172+F173+F174+F175</f>
        <v>0</v>
      </c>
      <c r="G171" s="3">
        <f>G174</f>
        <v>0</v>
      </c>
      <c r="H171" s="61">
        <f>SUM(H172:H175)</f>
        <v>0</v>
      </c>
      <c r="I171" s="61">
        <v>0</v>
      </c>
      <c r="J171" s="61">
        <v>0</v>
      </c>
      <c r="K171" s="60">
        <f t="shared" ref="K171:Q171" si="77">K76</f>
        <v>0</v>
      </c>
      <c r="L171" s="17">
        <f t="shared" si="77"/>
        <v>0</v>
      </c>
      <c r="M171" s="17">
        <f t="shared" si="77"/>
        <v>0</v>
      </c>
      <c r="N171" s="17">
        <f t="shared" si="77"/>
        <v>0</v>
      </c>
      <c r="O171" s="17">
        <f t="shared" si="77"/>
        <v>0</v>
      </c>
      <c r="P171" s="17">
        <f t="shared" si="77"/>
        <v>0</v>
      </c>
      <c r="Q171" s="17">
        <f t="shared" si="77"/>
        <v>0</v>
      </c>
    </row>
    <row r="172" spans="1:21" ht="19.5" customHeight="1" x14ac:dyDescent="0.25">
      <c r="A172" s="85"/>
      <c r="B172" s="87"/>
      <c r="C172" s="110"/>
      <c r="D172" s="16" t="s">
        <v>2</v>
      </c>
      <c r="E172" s="3">
        <v>0</v>
      </c>
      <c r="F172" s="3">
        <v>0</v>
      </c>
      <c r="G172" s="3">
        <v>0</v>
      </c>
      <c r="H172" s="61">
        <v>0</v>
      </c>
      <c r="I172" s="61">
        <v>0</v>
      </c>
      <c r="J172" s="61">
        <v>0</v>
      </c>
      <c r="K172" s="60">
        <v>0</v>
      </c>
      <c r="L172" s="17">
        <v>0</v>
      </c>
      <c r="M172" s="17">
        <v>0</v>
      </c>
      <c r="N172" s="17">
        <v>0</v>
      </c>
      <c r="O172" s="17">
        <v>0</v>
      </c>
      <c r="P172" s="17">
        <v>0</v>
      </c>
      <c r="Q172" s="17">
        <v>0</v>
      </c>
    </row>
    <row r="173" spans="1:21" ht="30.75" customHeight="1" x14ac:dyDescent="0.25">
      <c r="A173" s="85"/>
      <c r="B173" s="87"/>
      <c r="C173" s="110"/>
      <c r="D173" s="18" t="s">
        <v>72</v>
      </c>
      <c r="E173" s="3">
        <v>0</v>
      </c>
      <c r="F173" s="3">
        <v>0</v>
      </c>
      <c r="G173" s="17">
        <v>0</v>
      </c>
      <c r="H173" s="60">
        <v>0</v>
      </c>
      <c r="I173" s="60">
        <v>0</v>
      </c>
      <c r="J173" s="60">
        <v>0</v>
      </c>
      <c r="K173" s="60">
        <v>0</v>
      </c>
      <c r="L173" s="17">
        <v>0</v>
      </c>
      <c r="M173" s="17">
        <v>0</v>
      </c>
      <c r="N173" s="17">
        <v>0</v>
      </c>
      <c r="O173" s="17">
        <v>0</v>
      </c>
      <c r="P173" s="17">
        <v>0</v>
      </c>
      <c r="Q173" s="17">
        <v>0</v>
      </c>
    </row>
    <row r="174" spans="1:21" ht="19.5" customHeight="1" x14ac:dyDescent="0.25">
      <c r="A174" s="85"/>
      <c r="B174" s="87"/>
      <c r="C174" s="110"/>
      <c r="D174" s="18" t="s">
        <v>3</v>
      </c>
      <c r="E174" s="3">
        <v>0</v>
      </c>
      <c r="F174" s="3">
        <v>0</v>
      </c>
      <c r="G174" s="17">
        <v>0</v>
      </c>
      <c r="H174" s="60">
        <f>H123</f>
        <v>0</v>
      </c>
      <c r="I174" s="60">
        <v>0</v>
      </c>
      <c r="J174" s="60">
        <v>0</v>
      </c>
      <c r="K174" s="60">
        <v>0</v>
      </c>
      <c r="L174" s="17">
        <v>0</v>
      </c>
      <c r="M174" s="17">
        <v>0</v>
      </c>
      <c r="N174" s="17">
        <v>0</v>
      </c>
      <c r="O174" s="17">
        <v>0</v>
      </c>
      <c r="P174" s="17">
        <v>0</v>
      </c>
      <c r="Q174" s="17">
        <v>0</v>
      </c>
    </row>
    <row r="175" spans="1:21" ht="30.75" customHeight="1" x14ac:dyDescent="0.25">
      <c r="A175" s="86"/>
      <c r="B175" s="87"/>
      <c r="C175" s="110"/>
      <c r="D175" s="18" t="s">
        <v>73</v>
      </c>
      <c r="E175" s="3">
        <v>0</v>
      </c>
      <c r="F175" s="17">
        <v>0</v>
      </c>
      <c r="G175" s="17">
        <v>0</v>
      </c>
      <c r="H175" s="60">
        <v>0</v>
      </c>
      <c r="I175" s="60">
        <v>0</v>
      </c>
      <c r="J175" s="60">
        <v>0</v>
      </c>
      <c r="K175" s="60">
        <v>0</v>
      </c>
      <c r="L175" s="17">
        <v>0</v>
      </c>
      <c r="M175" s="17">
        <v>0</v>
      </c>
      <c r="N175" s="17">
        <v>0</v>
      </c>
      <c r="O175" s="17">
        <v>0</v>
      </c>
      <c r="P175" s="17">
        <v>0</v>
      </c>
      <c r="Q175" s="17">
        <v>0</v>
      </c>
    </row>
    <row r="176" spans="1:21" ht="12.75" customHeight="1" x14ac:dyDescent="0.25">
      <c r="A176" s="84"/>
      <c r="B176" s="87" t="s">
        <v>40</v>
      </c>
      <c r="C176" s="110"/>
      <c r="D176" s="16" t="s">
        <v>74</v>
      </c>
      <c r="E176" s="3">
        <v>0</v>
      </c>
      <c r="F176" s="17">
        <f>SUM(F177:F180)</f>
        <v>0</v>
      </c>
      <c r="G176" s="17">
        <v>0</v>
      </c>
      <c r="H176" s="60">
        <v>0</v>
      </c>
      <c r="I176" s="60">
        <f>I77</f>
        <v>0</v>
      </c>
      <c r="J176" s="60">
        <f>J77</f>
        <v>0</v>
      </c>
      <c r="K176" s="60">
        <f t="shared" ref="K176:Q176" si="78">K82</f>
        <v>0</v>
      </c>
      <c r="L176" s="17">
        <f t="shared" si="78"/>
        <v>0</v>
      </c>
      <c r="M176" s="17">
        <f t="shared" si="78"/>
        <v>0</v>
      </c>
      <c r="N176" s="17">
        <f t="shared" si="78"/>
        <v>0</v>
      </c>
      <c r="O176" s="17">
        <f t="shared" si="78"/>
        <v>0</v>
      </c>
      <c r="P176" s="17">
        <f t="shared" si="78"/>
        <v>0</v>
      </c>
      <c r="Q176" s="17">
        <f t="shared" si="78"/>
        <v>0</v>
      </c>
    </row>
    <row r="177" spans="1:17" ht="15.75" customHeight="1" x14ac:dyDescent="0.25">
      <c r="A177" s="85"/>
      <c r="B177" s="87"/>
      <c r="C177" s="110"/>
      <c r="D177" s="16" t="s">
        <v>2</v>
      </c>
      <c r="E177" s="3">
        <v>0</v>
      </c>
      <c r="F177" s="3">
        <v>0</v>
      </c>
      <c r="G177" s="17">
        <v>0</v>
      </c>
      <c r="H177" s="60">
        <v>0</v>
      </c>
      <c r="I177" s="60">
        <v>0</v>
      </c>
      <c r="J177" s="60">
        <v>0</v>
      </c>
      <c r="K177" s="60">
        <v>0</v>
      </c>
      <c r="L177" s="17">
        <v>0</v>
      </c>
      <c r="M177" s="17">
        <v>0</v>
      </c>
      <c r="N177" s="17">
        <v>0</v>
      </c>
      <c r="O177" s="17">
        <v>0</v>
      </c>
      <c r="P177" s="17">
        <v>0</v>
      </c>
      <c r="Q177" s="17">
        <v>0</v>
      </c>
    </row>
    <row r="178" spans="1:17" ht="31.5" customHeight="1" x14ac:dyDescent="0.25">
      <c r="A178" s="85"/>
      <c r="B178" s="87"/>
      <c r="C178" s="110"/>
      <c r="D178" s="18" t="s">
        <v>72</v>
      </c>
      <c r="E178" s="3">
        <v>0</v>
      </c>
      <c r="F178" s="3">
        <v>0</v>
      </c>
      <c r="G178" s="17">
        <v>0</v>
      </c>
      <c r="H178" s="60">
        <v>0</v>
      </c>
      <c r="I178" s="60">
        <v>0</v>
      </c>
      <c r="J178" s="60">
        <v>0</v>
      </c>
      <c r="K178" s="60">
        <v>0</v>
      </c>
      <c r="L178" s="17">
        <v>0</v>
      </c>
      <c r="M178" s="17">
        <v>0</v>
      </c>
      <c r="N178" s="17">
        <v>0</v>
      </c>
      <c r="O178" s="17">
        <v>0</v>
      </c>
      <c r="P178" s="17">
        <v>0</v>
      </c>
      <c r="Q178" s="17">
        <v>0</v>
      </c>
    </row>
    <row r="179" spans="1:17" ht="15.75" customHeight="1" x14ac:dyDescent="0.25">
      <c r="A179" s="85"/>
      <c r="B179" s="87"/>
      <c r="C179" s="110"/>
      <c r="D179" s="18" t="s">
        <v>3</v>
      </c>
      <c r="E179" s="3">
        <v>0</v>
      </c>
      <c r="F179" s="3">
        <v>0</v>
      </c>
      <c r="G179" s="17">
        <v>0</v>
      </c>
      <c r="H179" s="60">
        <v>0</v>
      </c>
      <c r="I179" s="60">
        <v>0</v>
      </c>
      <c r="J179" s="60">
        <v>0</v>
      </c>
      <c r="K179" s="60">
        <v>0</v>
      </c>
      <c r="L179" s="17">
        <v>0</v>
      </c>
      <c r="M179" s="17">
        <v>0</v>
      </c>
      <c r="N179" s="17">
        <v>0</v>
      </c>
      <c r="O179" s="17">
        <v>0</v>
      </c>
      <c r="P179" s="17">
        <v>0</v>
      </c>
      <c r="Q179" s="17">
        <v>0</v>
      </c>
    </row>
    <row r="180" spans="1:17" ht="31.5" customHeight="1" x14ac:dyDescent="0.25">
      <c r="A180" s="86"/>
      <c r="B180" s="87"/>
      <c r="C180" s="110"/>
      <c r="D180" s="18" t="s">
        <v>73</v>
      </c>
      <c r="E180" s="3">
        <v>0</v>
      </c>
      <c r="F180" s="17">
        <v>0</v>
      </c>
      <c r="G180" s="17">
        <v>0</v>
      </c>
      <c r="H180" s="60">
        <v>0</v>
      </c>
      <c r="I180" s="60">
        <v>0</v>
      </c>
      <c r="J180" s="60">
        <v>0</v>
      </c>
      <c r="K180" s="60">
        <v>0</v>
      </c>
      <c r="L180" s="17">
        <v>0</v>
      </c>
      <c r="M180" s="17">
        <v>0</v>
      </c>
      <c r="N180" s="17">
        <v>0</v>
      </c>
      <c r="O180" s="17">
        <v>0</v>
      </c>
      <c r="P180" s="17">
        <v>0</v>
      </c>
      <c r="Q180" s="17">
        <v>0</v>
      </c>
    </row>
    <row r="181" spans="1:17" ht="18" customHeight="1" x14ac:dyDescent="0.25">
      <c r="A181" s="84"/>
      <c r="B181" s="87" t="s">
        <v>42</v>
      </c>
      <c r="C181" s="110"/>
      <c r="D181" s="16" t="s">
        <v>74</v>
      </c>
      <c r="E181" s="17">
        <f>SUM(E182:E185)</f>
        <v>0</v>
      </c>
      <c r="F181" s="17">
        <f>SUM(F182:F185)</f>
        <v>0</v>
      </c>
      <c r="G181" s="17">
        <v>0</v>
      </c>
      <c r="H181" s="60">
        <v>0</v>
      </c>
      <c r="I181" s="60">
        <f>I83</f>
        <v>0</v>
      </c>
      <c r="J181" s="60">
        <f>J83</f>
        <v>0</v>
      </c>
      <c r="K181" s="60">
        <f t="shared" ref="K181:Q181" si="79">K87</f>
        <v>0</v>
      </c>
      <c r="L181" s="17">
        <f t="shared" si="79"/>
        <v>0</v>
      </c>
      <c r="M181" s="17">
        <f>M87</f>
        <v>0</v>
      </c>
      <c r="N181" s="17">
        <f>N87</f>
        <v>0</v>
      </c>
      <c r="O181" s="17">
        <f>O87</f>
        <v>0</v>
      </c>
      <c r="P181" s="17">
        <f>P87</f>
        <v>0</v>
      </c>
      <c r="Q181" s="17">
        <f t="shared" si="79"/>
        <v>0</v>
      </c>
    </row>
    <row r="182" spans="1:17" ht="18" customHeight="1" x14ac:dyDescent="0.25">
      <c r="A182" s="85"/>
      <c r="B182" s="87"/>
      <c r="C182" s="110"/>
      <c r="D182" s="16" t="s">
        <v>2</v>
      </c>
      <c r="E182" s="3">
        <v>0</v>
      </c>
      <c r="F182" s="3">
        <v>0</v>
      </c>
      <c r="G182" s="17">
        <v>0</v>
      </c>
      <c r="H182" s="60">
        <v>0</v>
      </c>
      <c r="I182" s="60">
        <v>0</v>
      </c>
      <c r="J182" s="60">
        <v>0</v>
      </c>
      <c r="K182" s="60">
        <v>0</v>
      </c>
      <c r="L182" s="17">
        <v>0</v>
      </c>
      <c r="M182" s="17">
        <v>0</v>
      </c>
      <c r="N182" s="17">
        <v>0</v>
      </c>
      <c r="O182" s="17">
        <v>0</v>
      </c>
      <c r="P182" s="17">
        <v>0</v>
      </c>
      <c r="Q182" s="17">
        <v>0</v>
      </c>
    </row>
    <row r="183" spans="1:17" ht="27.75" customHeight="1" x14ac:dyDescent="0.25">
      <c r="A183" s="85"/>
      <c r="B183" s="87"/>
      <c r="C183" s="110"/>
      <c r="D183" s="18" t="s">
        <v>72</v>
      </c>
      <c r="E183" s="3">
        <v>0</v>
      </c>
      <c r="F183" s="3">
        <v>0</v>
      </c>
      <c r="G183" s="17">
        <v>0</v>
      </c>
      <c r="H183" s="60">
        <v>0</v>
      </c>
      <c r="I183" s="60">
        <v>0</v>
      </c>
      <c r="J183" s="60">
        <v>0</v>
      </c>
      <c r="K183" s="60">
        <v>0</v>
      </c>
      <c r="L183" s="17">
        <v>0</v>
      </c>
      <c r="M183" s="17">
        <v>0</v>
      </c>
      <c r="N183" s="17">
        <v>0</v>
      </c>
      <c r="O183" s="17">
        <v>0</v>
      </c>
      <c r="P183" s="17">
        <v>0</v>
      </c>
      <c r="Q183" s="17">
        <v>0</v>
      </c>
    </row>
    <row r="184" spans="1:17" ht="18" customHeight="1" x14ac:dyDescent="0.25">
      <c r="A184" s="85"/>
      <c r="B184" s="87"/>
      <c r="C184" s="110"/>
      <c r="D184" s="18" t="s">
        <v>3</v>
      </c>
      <c r="E184" s="3">
        <v>0</v>
      </c>
      <c r="F184" s="3">
        <v>0</v>
      </c>
      <c r="G184" s="17">
        <v>0</v>
      </c>
      <c r="H184" s="60">
        <v>0</v>
      </c>
      <c r="I184" s="60">
        <v>0</v>
      </c>
      <c r="J184" s="60">
        <v>0</v>
      </c>
      <c r="K184" s="60">
        <v>0</v>
      </c>
      <c r="L184" s="17">
        <v>0</v>
      </c>
      <c r="M184" s="17">
        <v>0</v>
      </c>
      <c r="N184" s="17">
        <v>0</v>
      </c>
      <c r="O184" s="17">
        <v>0</v>
      </c>
      <c r="P184" s="17">
        <v>0</v>
      </c>
      <c r="Q184" s="17">
        <v>0</v>
      </c>
    </row>
    <row r="185" spans="1:17" ht="29.25" customHeight="1" x14ac:dyDescent="0.25">
      <c r="A185" s="86"/>
      <c r="B185" s="87"/>
      <c r="C185" s="110"/>
      <c r="D185" s="18" t="s">
        <v>73</v>
      </c>
      <c r="E185" s="17">
        <v>0</v>
      </c>
      <c r="F185" s="17">
        <v>0</v>
      </c>
      <c r="G185" s="17">
        <v>0</v>
      </c>
      <c r="H185" s="60">
        <v>0</v>
      </c>
      <c r="I185" s="60">
        <v>0</v>
      </c>
      <c r="J185" s="60">
        <v>0</v>
      </c>
      <c r="K185" s="60">
        <v>0</v>
      </c>
      <c r="L185" s="17">
        <v>0</v>
      </c>
      <c r="M185" s="17">
        <v>0</v>
      </c>
      <c r="N185" s="17">
        <v>0</v>
      </c>
      <c r="O185" s="17">
        <v>0</v>
      </c>
      <c r="P185" s="17">
        <v>0</v>
      </c>
      <c r="Q185" s="17">
        <v>0</v>
      </c>
    </row>
    <row r="192" spans="1:17" x14ac:dyDescent="0.25">
      <c r="F192" s="30"/>
      <c r="H192" s="63"/>
    </row>
    <row r="194" spans="6:12" x14ac:dyDescent="0.25">
      <c r="F194" s="19"/>
    </row>
    <row r="196" spans="6:12" x14ac:dyDescent="0.25">
      <c r="J196" s="65"/>
      <c r="K196" s="56"/>
      <c r="L196" s="31"/>
    </row>
    <row r="197" spans="6:12" x14ac:dyDescent="0.25">
      <c r="J197" s="56"/>
      <c r="K197" s="56"/>
      <c r="L197" s="1"/>
    </row>
    <row r="198" spans="6:12" x14ac:dyDescent="0.25">
      <c r="J198" s="56"/>
      <c r="K198" s="56"/>
      <c r="L198" s="31"/>
    </row>
    <row r="199" spans="6:12" x14ac:dyDescent="0.25">
      <c r="J199" s="56"/>
      <c r="K199" s="56"/>
      <c r="L199" s="1"/>
    </row>
    <row r="200" spans="6:12" x14ac:dyDescent="0.25">
      <c r="J200" s="56"/>
      <c r="K200" s="56"/>
      <c r="L200" s="1"/>
    </row>
    <row r="201" spans="6:12" x14ac:dyDescent="0.25">
      <c r="J201" s="56"/>
      <c r="K201" s="56"/>
      <c r="L201" s="1"/>
    </row>
    <row r="202" spans="6:12" x14ac:dyDescent="0.25">
      <c r="J202" s="56"/>
      <c r="K202" s="56"/>
      <c r="L202" s="1"/>
    </row>
  </sheetData>
  <mergeCells count="113">
    <mergeCell ref="C46:C50"/>
    <mergeCell ref="B100:B104"/>
    <mergeCell ref="E1:I1"/>
    <mergeCell ref="N3:Q3"/>
    <mergeCell ref="O4:Q4"/>
    <mergeCell ref="B68:B72"/>
    <mergeCell ref="C68:C72"/>
    <mergeCell ref="A73:Q73"/>
    <mergeCell ref="B46:B50"/>
    <mergeCell ref="C58:C62"/>
    <mergeCell ref="B58:B62"/>
    <mergeCell ref="A58:A62"/>
    <mergeCell ref="A63:A67"/>
    <mergeCell ref="C20:C24"/>
    <mergeCell ref="B20:B24"/>
    <mergeCell ref="B25:B29"/>
    <mergeCell ref="C25:C29"/>
    <mergeCell ref="B35:B39"/>
    <mergeCell ref="C35:C39"/>
    <mergeCell ref="B30:B34"/>
    <mergeCell ref="C30:C34"/>
    <mergeCell ref="B15:B19"/>
    <mergeCell ref="C15:C19"/>
    <mergeCell ref="A68:A72"/>
    <mergeCell ref="C63:C67"/>
    <mergeCell ref="B110:B114"/>
    <mergeCell ref="C120:C124"/>
    <mergeCell ref="C125:C129"/>
    <mergeCell ref="B120:B124"/>
    <mergeCell ref="B125:B129"/>
    <mergeCell ref="A9:D9"/>
    <mergeCell ref="C10:C12"/>
    <mergeCell ref="D10:D12"/>
    <mergeCell ref="B51:B55"/>
    <mergeCell ref="B41:B45"/>
    <mergeCell ref="C41:C45"/>
    <mergeCell ref="A40:Q40"/>
    <mergeCell ref="A56:Q57"/>
    <mergeCell ref="A35:A39"/>
    <mergeCell ref="C51:C55"/>
    <mergeCell ref="B105:B109"/>
    <mergeCell ref="C95:C99"/>
    <mergeCell ref="C79:C83"/>
    <mergeCell ref="B79:B83"/>
    <mergeCell ref="A79:A83"/>
    <mergeCell ref="A74:A78"/>
    <mergeCell ref="A84:A88"/>
    <mergeCell ref="B84:B88"/>
    <mergeCell ref="C84:C88"/>
    <mergeCell ref="E10:Q11"/>
    <mergeCell ref="A90:A94"/>
    <mergeCell ref="A95:A99"/>
    <mergeCell ref="A100:A104"/>
    <mergeCell ref="A105:A109"/>
    <mergeCell ref="B10:B12"/>
    <mergeCell ref="A10:A12"/>
    <mergeCell ref="A15:A19"/>
    <mergeCell ref="A25:A29"/>
    <mergeCell ref="A20:A24"/>
    <mergeCell ref="A30:A34"/>
    <mergeCell ref="A41:A45"/>
    <mergeCell ref="A46:A50"/>
    <mergeCell ref="A51:A55"/>
    <mergeCell ref="A14:Q14"/>
    <mergeCell ref="B63:B67"/>
    <mergeCell ref="C105:C109"/>
    <mergeCell ref="B74:B78"/>
    <mergeCell ref="C74:C78"/>
    <mergeCell ref="A89:Q89"/>
    <mergeCell ref="C90:C94"/>
    <mergeCell ref="B90:B94"/>
    <mergeCell ref="B95:B99"/>
    <mergeCell ref="C100:C104"/>
    <mergeCell ref="A181:A185"/>
    <mergeCell ref="B181:B185"/>
    <mergeCell ref="C155:C159"/>
    <mergeCell ref="C160:C164"/>
    <mergeCell ref="C166:C170"/>
    <mergeCell ref="C171:C175"/>
    <mergeCell ref="C176:C180"/>
    <mergeCell ref="C181:C185"/>
    <mergeCell ref="A160:A164"/>
    <mergeCell ref="B160:B164"/>
    <mergeCell ref="A166:A170"/>
    <mergeCell ref="B166:B170"/>
    <mergeCell ref="A171:A175"/>
    <mergeCell ref="B171:B175"/>
    <mergeCell ref="A155:A159"/>
    <mergeCell ref="B155:B159"/>
    <mergeCell ref="A8:Q8"/>
    <mergeCell ref="A176:A180"/>
    <mergeCell ref="B176:B180"/>
    <mergeCell ref="C150:C154"/>
    <mergeCell ref="C110:C114"/>
    <mergeCell ref="A150:B154"/>
    <mergeCell ref="A115:A119"/>
    <mergeCell ref="B115:B119"/>
    <mergeCell ref="C115:C119"/>
    <mergeCell ref="A130:A134"/>
    <mergeCell ref="B130:B134"/>
    <mergeCell ref="A135:A139"/>
    <mergeCell ref="C135:C139"/>
    <mergeCell ref="B140:B144"/>
    <mergeCell ref="A145:A149"/>
    <mergeCell ref="B145:B149"/>
    <mergeCell ref="C145:C149"/>
    <mergeCell ref="A140:A144"/>
    <mergeCell ref="B135:B139"/>
    <mergeCell ref="C140:C144"/>
    <mergeCell ref="C130:C134"/>
    <mergeCell ref="A110:A114"/>
    <mergeCell ref="A120:A124"/>
    <mergeCell ref="A125:A129"/>
  </mergeCells>
  <printOptions horizontalCentered="1"/>
  <pageMargins left="0.39370078740157483" right="0.39370078740157483" top="0.62992125984251968" bottom="0.39370078740157483" header="0" footer="0"/>
  <pageSetup paperSize="9" scale="53" firstPageNumber="6" fitToHeight="6" orientation="landscape" useFirstPageNumber="1" r:id="rId1"/>
  <headerFooter>
    <oddHeader>&amp;C
&amp;"Times New Roman,обычный"&amp;P</oddHeader>
    <evenHeader>&amp;C&amp;P</evenHeader>
    <firstHeader>&amp;C&amp;[6</firstHeader>
  </headerFooter>
  <rowBreaks count="4" manualBreakCount="4">
    <brk id="45" max="16" man="1"/>
    <brk id="88" max="16" man="1"/>
    <brk id="129" max="16" man="1"/>
    <brk id="170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Приложение 1 (таблица 1)</vt:lpstr>
      <vt:lpstr>Приложение 2  (таблица 2) </vt:lpstr>
      <vt:lpstr>'Приложение 2  (таблица 2) '!Заголовки_для_печати</vt:lpstr>
      <vt:lpstr>'Приложение 1 (таблица 1)'!Область_печати</vt:lpstr>
      <vt:lpstr>'Приложение 2  (таблица 2)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2022-03-21T10:08:06Z</dcterms:modified>
</cp:coreProperties>
</file>