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6" i="1" l="1"/>
  <c r="I46" i="1"/>
  <c r="I41" i="1"/>
  <c r="G31" i="1"/>
  <c r="E44" i="1"/>
  <c r="G59" i="1" l="1"/>
  <c r="G58" i="1"/>
  <c r="G57" i="1"/>
  <c r="F59" i="1"/>
  <c r="F58" i="1"/>
  <c r="F57" i="1"/>
  <c r="I36" i="1"/>
  <c r="I31" i="1"/>
  <c r="E40" i="1"/>
  <c r="E39" i="1"/>
  <c r="E38" i="1"/>
  <c r="E37" i="1"/>
  <c r="E35" i="1"/>
  <c r="E34" i="1"/>
  <c r="E33" i="1"/>
  <c r="E32" i="1"/>
  <c r="G56" i="1" l="1"/>
  <c r="E31" i="1"/>
  <c r="E36" i="1"/>
  <c r="F56" i="1"/>
  <c r="L11" i="1"/>
  <c r="K11" i="1"/>
  <c r="E75" i="1" l="1"/>
  <c r="I72" i="1"/>
  <c r="E60" i="1" l="1"/>
  <c r="E61" i="1"/>
  <c r="E62" i="1"/>
  <c r="E63" i="1"/>
  <c r="E64" i="1"/>
  <c r="E65" i="1"/>
  <c r="E70" i="1"/>
  <c r="E23" i="1" l="1"/>
  <c r="F11" i="1"/>
  <c r="I11" i="1"/>
  <c r="M11" i="1"/>
  <c r="N11" i="1"/>
  <c r="O11" i="1"/>
  <c r="P11" i="1"/>
  <c r="Q11" i="1"/>
  <c r="I18" i="1" l="1"/>
  <c r="G80" i="1" l="1"/>
  <c r="G77" i="1" s="1"/>
  <c r="F77" i="1"/>
  <c r="G72" i="1"/>
  <c r="F72" i="1"/>
  <c r="E76" i="1" l="1"/>
  <c r="E74" i="1"/>
  <c r="E73" i="1"/>
  <c r="E72" i="1" l="1"/>
  <c r="G46" i="1"/>
  <c r="G41" i="1"/>
  <c r="G26" i="1"/>
  <c r="G21" i="1"/>
  <c r="G16" i="1"/>
  <c r="M56" i="1" l="1"/>
  <c r="N56" i="1"/>
  <c r="O56" i="1"/>
  <c r="P56" i="1"/>
  <c r="Q56" i="1"/>
  <c r="E41" i="1"/>
  <c r="E30" i="1"/>
  <c r="K26" i="1"/>
  <c r="L26" i="1"/>
  <c r="M26" i="1"/>
  <c r="N26" i="1"/>
  <c r="O26" i="1"/>
  <c r="P26" i="1"/>
  <c r="Q26" i="1"/>
  <c r="E22" i="1"/>
  <c r="Q21" i="1"/>
  <c r="P21" i="1"/>
  <c r="O21" i="1"/>
  <c r="N21" i="1"/>
  <c r="M21" i="1"/>
  <c r="L21" i="1"/>
  <c r="K21" i="1"/>
  <c r="J21" i="1"/>
  <c r="F21" i="1"/>
  <c r="E20" i="1"/>
  <c r="Q16" i="1"/>
  <c r="P16" i="1"/>
  <c r="O16" i="1"/>
  <c r="N16" i="1"/>
  <c r="M16" i="1"/>
  <c r="F16" i="1"/>
  <c r="F66" i="1" l="1"/>
  <c r="H28" i="1" l="1"/>
  <c r="H27" i="1"/>
  <c r="H25" i="1"/>
  <c r="H24" i="1"/>
  <c r="E24" i="1" s="1"/>
  <c r="H14" i="1"/>
  <c r="H13" i="1"/>
  <c r="E13" i="1" s="1"/>
  <c r="H12" i="1"/>
  <c r="E14" i="1" l="1"/>
  <c r="E12" i="1"/>
  <c r="H11" i="1"/>
  <c r="H17" i="1"/>
  <c r="H57" i="1" s="1"/>
  <c r="H29" i="1"/>
  <c r="H26" i="1" s="1"/>
  <c r="H21" i="1"/>
  <c r="H18" i="1"/>
  <c r="H58" i="1" s="1"/>
  <c r="H19" i="1"/>
  <c r="J29" i="1"/>
  <c r="H59" i="1" l="1"/>
  <c r="H69" i="1" s="1"/>
  <c r="H80" i="1" s="1"/>
  <c r="E11" i="1"/>
  <c r="J59" i="1"/>
  <c r="J69" i="1" s="1"/>
  <c r="J26" i="1"/>
  <c r="H67" i="1"/>
  <c r="H16" i="1"/>
  <c r="J19" i="1"/>
  <c r="I19" i="1"/>
  <c r="J17" i="1"/>
  <c r="I17" i="1"/>
  <c r="H56" i="1" l="1"/>
  <c r="H78" i="1"/>
  <c r="I16" i="1"/>
  <c r="J57" i="1"/>
  <c r="H68" i="1"/>
  <c r="J18" i="1"/>
  <c r="J58" i="1" s="1"/>
  <c r="J68" i="1" s="1"/>
  <c r="J79" i="1" s="1"/>
  <c r="E81" i="1"/>
  <c r="E46" i="1"/>
  <c r="E50" i="1"/>
  <c r="E49" i="1"/>
  <c r="E48" i="1"/>
  <c r="E47" i="1"/>
  <c r="L19" i="1"/>
  <c r="K19" i="1"/>
  <c r="K59" i="1" s="1"/>
  <c r="L18" i="1"/>
  <c r="L58" i="1" s="1"/>
  <c r="K18" i="1"/>
  <c r="K58" i="1" s="1"/>
  <c r="L17" i="1"/>
  <c r="K17" i="1"/>
  <c r="I28" i="1"/>
  <c r="I58" i="1" s="1"/>
  <c r="I29" i="1"/>
  <c r="E29" i="1" s="1"/>
  <c r="I27" i="1"/>
  <c r="I57" i="1" s="1"/>
  <c r="I25" i="1"/>
  <c r="J67" i="1" l="1"/>
  <c r="J78" i="1" s="1"/>
  <c r="J56" i="1"/>
  <c r="E28" i="1"/>
  <c r="E58" i="1"/>
  <c r="I59" i="1"/>
  <c r="I21" i="1"/>
  <c r="E25" i="1"/>
  <c r="E21" i="1" s="1"/>
  <c r="K57" i="1"/>
  <c r="K56" i="1" s="1"/>
  <c r="K16" i="1"/>
  <c r="I26" i="1"/>
  <c r="E27" i="1"/>
  <c r="L16" i="1"/>
  <c r="L57" i="1"/>
  <c r="L59" i="1"/>
  <c r="L69" i="1" s="1"/>
  <c r="L80" i="1" s="1"/>
  <c r="H79" i="1"/>
  <c r="H77" i="1" s="1"/>
  <c r="H66" i="1"/>
  <c r="E19" i="1"/>
  <c r="J16" i="1"/>
  <c r="E17" i="1"/>
  <c r="E18" i="1"/>
  <c r="L68" i="1"/>
  <c r="L79" i="1" s="1"/>
  <c r="K69" i="1"/>
  <c r="K68" i="1"/>
  <c r="K79" i="1" s="1"/>
  <c r="J80" i="1"/>
  <c r="L56" i="1" l="1"/>
  <c r="I56" i="1"/>
  <c r="J77" i="1"/>
  <c r="J66" i="1"/>
  <c r="E59" i="1"/>
  <c r="K80" i="1"/>
  <c r="E57" i="1"/>
  <c r="E16" i="1"/>
  <c r="I68" i="1"/>
  <c r="E68" i="1" s="1"/>
  <c r="K67" i="1"/>
  <c r="K78" i="1" s="1"/>
  <c r="L67" i="1"/>
  <c r="L78" i="1" s="1"/>
  <c r="L77" i="1" s="1"/>
  <c r="I69" i="1"/>
  <c r="I67" i="1"/>
  <c r="E69" i="1" l="1"/>
  <c r="I80" i="1"/>
  <c r="I66" i="1"/>
  <c r="L66" i="1"/>
  <c r="E56" i="1"/>
  <c r="K77" i="1"/>
  <c r="E67" i="1"/>
  <c r="K66" i="1"/>
  <c r="I79" i="1"/>
  <c r="E79" i="1" s="1"/>
  <c r="I78" i="1"/>
  <c r="E78" i="1" s="1"/>
  <c r="E66" i="1" l="1"/>
  <c r="E80" i="1"/>
  <c r="I77" i="1"/>
  <c r="F26" i="1"/>
  <c r="E26" i="1" s="1"/>
  <c r="E77" i="1" l="1"/>
</calcChain>
</file>

<file path=xl/sharedStrings.xml><?xml version="1.0" encoding="utf-8"?>
<sst xmlns="http://schemas.openxmlformats.org/spreadsheetml/2006/main" count="104" uniqueCount="43">
  <si>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</si>
  <si>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</si>
  <si>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</si>
  <si>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</si>
  <si>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</si>
  <si>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</si>
  <si>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</si>
  <si>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</si>
  <si>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</si>
  <si>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</si>
  <si>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</si>
  <si>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</si>
  <si>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</si>
  <si>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</si>
  <si>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</si>
  <si>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</si>
  <si>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Благоустройство общественных территорий города Покачи &lt;1&gt;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</si>
  <si>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</si>
  <si>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</si>
  <si>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</si>
  <si>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</si>
  <si>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</si>
  <si>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Итого по мероприятию I</t>
  </si>
  <si>
    <t>Благоустройство дворовых территорий города Покачи &lt;2&gt;</t>
  </si>
  <si>
    <t>Итого по мероприятию II</t>
  </si>
  <si>
    <t>Итого по мероприятию III</t>
  </si>
  <si>
    <t>Итого по программе:</t>
  </si>
  <si>
    <t>Инвестиции в объекты муниципальной собственности</t>
  </si>
  <si>
    <t>Прочие расходы</t>
  </si>
  <si>
    <t>Соисполнитель 1 МУ "УКС" администрации города Покачи</t>
  </si>
  <si>
    <t>Распределение финансовых ресурсов муниципальной программы "Формирование современной городской среды в муниципальном образовании город Покачи"</t>
  </si>
  <si>
    <t xml:space="preserve"> № основного мероприятия</t>
  </si>
  <si>
    <t>Ответственный исполнитель "Отдел архитектуры и градостроительства администрации города Покачи"</t>
  </si>
  <si>
    <t xml:space="preserve">Структурные элементы (основные мероприятия) муниципальной программы (их связь с целевыми показателями муниципальной программы)
</t>
  </si>
  <si>
    <t xml:space="preserve">Отдел архитектуры и градостроительства, МУ "УКС", </t>
  </si>
  <si>
    <t>Отдел архитектуры и градостроительства, МУ "УКС"</t>
  </si>
  <si>
    <t>Таблица 2</t>
  </si>
  <si>
    <t>9 646 111,11</t>
  </si>
  <si>
    <t>иные источники финансировани</t>
  </si>
  <si>
    <t>Итого по мероприятию IV</t>
  </si>
  <si>
    <t>Реализация проекта инициативного бюджетирования "Площадка для выгула собак" &lt;3&gt;</t>
  </si>
  <si>
    <t>Оформленние территорий города к празднованию Нового года, ед.&lt;4&gt;</t>
  </si>
  <si>
    <t>Приложение 2
 к постановлению администрации города Покачи 
от 23.03.2023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</si>
</sst>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1" fillId="2" borderId="6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4" fontId="1" fillId="2" borderId="3" xfId="0" applyNumberFormat="1" applyFont="1" applyFill="1" applyBorder="1"/>
    <xf numFmtId="4" fontId="0" fillId="2" borderId="3" xfId="0" applyNumberFormat="1" applyFill="1" applyBorder="1"/>
    <xf numFmtId="0" fontId="1" fillId="0" borderId="0" xfId="0" applyFont="1" applyAlignment="1"/>
    <xf numFmtId="0" fontId="1" fillId="2" borderId="0" xfId="0" applyFont="1" applyFill="1"/>
    <xf numFmtId="4" fontId="1" fillId="2" borderId="12" xfId="0" applyNumberFormat="1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4" fontId="1" fillId="2" borderId="13" xfId="0" applyNumberFormat="1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right"/>
    </xf>
    <xf numFmtId="4" fontId="1" fillId="2" borderId="6" xfId="0" applyNumberFormat="1" applyFont="1" applyFill="1" applyBorder="1"/>
    <xf numFmtId="0" fontId="1" fillId="3" borderId="0" xfId="0" applyFont="1" applyFill="1"/>
    <xf numFmtId="0" fontId="1" fillId="0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2" borderId="5" xfId="0" applyFont="1" applyFill="1" applyBorder="1" applyAlignment="1">
      <alignment vertical="center" wrapText="1"/>
    </xf>
    <xf numFmtId="4" fontId="0" fillId="2" borderId="2" xfId="0" applyNumberFormat="1" applyFill="1" applyBorder="1"/>
    <xf numFmtId="4" fontId="1" fillId="2" borderId="5" xfId="0" applyNumberFormat="1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4" fontId="1" fillId="2" borderId="15" xfId="0" applyNumberFormat="1" applyFont="1" applyFill="1" applyBorder="1" applyAlignment="1">
      <alignment vertical="center" wrapText="1"/>
    </xf>
    <xf numFmtId="4" fontId="1" fillId="2" borderId="16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4" fontId="0" fillId="2" borderId="0" xfId="0" applyNumberFormat="1" applyFill="1" applyBorder="1"/>
    <xf numFmtId="4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2" borderId="10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81"/>
  <sheetViews>
    <sheetView tabSelected="1" view="pageLayout" zoomScale="70" zoomScaleNormal="70" zoomScalePageLayoutView="70" workbookViewId="0">
      <selection activeCell="L2" sqref="L2"/>
    </sheetView>
  </sheetViews>
  <sheetFormatPr defaultColWidth="9.140625" defaultRowHeight="15" x14ac:dyDescent="0.25"/>
  <cols>
    <col min="1" max="1" width="6.85546875" style="1" customWidth="1"/>
    <col min="2" max="2" width="25" style="1" customWidth="1"/>
    <col min="3" max="3" width="41" style="1" customWidth="1"/>
    <col min="4" max="4" width="27.7109375" style="1" customWidth="1"/>
    <col min="5" max="5" width="18.85546875" style="1" customWidth="1"/>
    <col min="6" max="6" width="15.28515625" style="1" customWidth="1"/>
    <col min="7" max="8" width="17.5703125" style="1" customWidth="1"/>
    <col min="9" max="9" width="17.7109375" style="11" customWidth="1"/>
    <col min="10" max="10" width="15.42578125" style="11" customWidth="1"/>
    <col min="11" max="11" width="14.42578125" style="11" customWidth="1"/>
    <col min="12" max="12" width="12" style="11" customWidth="1"/>
    <col min="13" max="15" width="9.5703125" style="1" bestFit="1" customWidth="1"/>
    <col min="16" max="16" width="9.5703125" style="1" customWidth="1"/>
    <col min="17" max="17" width="9.5703125" style="1" bestFit="1" customWidth="1"/>
    <col min="18" max="18" width="9.140625" style="1"/>
    <col min="19" max="26" width="14.42578125" style="1" customWidth="1"/>
    <col min="27" max="16384" width="9.140625" style="1"/>
  </cols>
  <sheetData>
    <row r="1" spans="1:17" x14ac:dyDescent="0.25">
      <c r="G1" s="25">
        <v>7</v>
      </c>
    </row>
    <row r="2" spans="1:17" s="10" customFormat="1" ht="61.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49" t="s">
        <v>42</v>
      </c>
      <c r="O2" s="49"/>
      <c r="P2" s="49"/>
      <c r="Q2" s="49"/>
    </row>
    <row r="3" spans="1:17" x14ac:dyDescent="0.25">
      <c r="O3" s="50"/>
      <c r="P3" s="50"/>
      <c r="Q3" s="50"/>
    </row>
    <row r="4" spans="1:17" x14ac:dyDescent="0.25">
      <c r="O4" s="51" t="s">
        <v>36</v>
      </c>
      <c r="P4" s="51"/>
      <c r="Q4" s="51"/>
    </row>
    <row r="5" spans="1:17" x14ac:dyDescent="0.25">
      <c r="A5" s="50" t="s">
        <v>30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ht="15.75" thickBot="1" x14ac:dyDescent="0.3"/>
    <row r="7" spans="1:17" ht="15.75" thickBot="1" x14ac:dyDescent="0.3">
      <c r="A7" s="37" t="s">
        <v>31</v>
      </c>
      <c r="B7" s="37" t="s">
        <v>33</v>
      </c>
      <c r="C7" s="37" t="s">
        <v>0</v>
      </c>
      <c r="D7" s="37" t="s">
        <v>1</v>
      </c>
      <c r="E7" s="79" t="s">
        <v>2</v>
      </c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</row>
    <row r="8" spans="1:17" ht="15.75" thickBot="1" x14ac:dyDescent="0.3">
      <c r="A8" s="38"/>
      <c r="B8" s="38"/>
      <c r="C8" s="38"/>
      <c r="D8" s="38"/>
      <c r="E8" s="37" t="s">
        <v>3</v>
      </c>
      <c r="F8" s="81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ht="80.25" customHeight="1" thickBot="1" x14ac:dyDescent="0.3">
      <c r="A9" s="39"/>
      <c r="B9" s="39"/>
      <c r="C9" s="39"/>
      <c r="D9" s="39"/>
      <c r="E9" s="39"/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</row>
    <row r="10" spans="1:17" ht="15.75" thickBot="1" x14ac:dyDescent="0.3">
      <c r="A10" s="6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17">
        <v>9</v>
      </c>
      <c r="J10" s="14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  <c r="P10" s="5">
        <v>16</v>
      </c>
      <c r="Q10" s="5">
        <v>17</v>
      </c>
    </row>
    <row r="11" spans="1:17" ht="15.75" thickBot="1" x14ac:dyDescent="0.3">
      <c r="A11" s="37">
        <v>1</v>
      </c>
      <c r="B11" s="54" t="s">
        <v>16</v>
      </c>
      <c r="C11" s="54" t="s">
        <v>35</v>
      </c>
      <c r="D11" s="7" t="s">
        <v>17</v>
      </c>
      <c r="E11" s="4">
        <f>E12+E13+E14+E15</f>
        <v>284106750.52999997</v>
      </c>
      <c r="F11" s="4">
        <f>SUM(F12:F15)</f>
        <v>2000000</v>
      </c>
      <c r="G11" s="4">
        <v>70935391.379999995</v>
      </c>
      <c r="H11" s="4">
        <f>SUM(H12:H15)</f>
        <v>85548171.640000001</v>
      </c>
      <c r="I11" s="16">
        <f t="shared" ref="I11:Q11" si="0">SUM(I12:I15)</f>
        <v>104187398.62</v>
      </c>
      <c r="J11" s="18" t="s">
        <v>37</v>
      </c>
      <c r="K11" s="4">
        <f>K12+K13+K14+K15</f>
        <v>10717888.890000001</v>
      </c>
      <c r="L11" s="4">
        <f>L12+L13+L14+L15</f>
        <v>1071788.8899999999</v>
      </c>
      <c r="M11" s="4">
        <f t="shared" si="0"/>
        <v>0</v>
      </c>
      <c r="N11" s="4">
        <f t="shared" si="0"/>
        <v>0</v>
      </c>
      <c r="O11" s="4">
        <f t="shared" si="0"/>
        <v>0</v>
      </c>
      <c r="P11" s="4">
        <f t="shared" si="0"/>
        <v>0</v>
      </c>
      <c r="Q11" s="4">
        <f t="shared" si="0"/>
        <v>0</v>
      </c>
    </row>
    <row r="12" spans="1:17" ht="15.75" thickBot="1" x14ac:dyDescent="0.3">
      <c r="A12" s="38"/>
      <c r="B12" s="55"/>
      <c r="C12" s="55"/>
      <c r="D12" s="7" t="s">
        <v>18</v>
      </c>
      <c r="E12" s="4">
        <f>F12+G12+H12+I12+J12+K12+L12+M12+N12+O12+P12+Q12</f>
        <v>67723600</v>
      </c>
      <c r="F12" s="4">
        <v>0</v>
      </c>
      <c r="G12" s="4">
        <v>3782900</v>
      </c>
      <c r="H12" s="4">
        <f>50000000+3407100</f>
        <v>53407100</v>
      </c>
      <c r="I12" s="16">
        <v>3385800</v>
      </c>
      <c r="J12" s="12">
        <v>3385800</v>
      </c>
      <c r="K12" s="4">
        <v>3762000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</row>
    <row r="13" spans="1:17" ht="36" customHeight="1" thickBot="1" x14ac:dyDescent="0.3">
      <c r="A13" s="38"/>
      <c r="B13" s="55"/>
      <c r="C13" s="55"/>
      <c r="D13" s="7" t="s">
        <v>19</v>
      </c>
      <c r="E13" s="4">
        <f>F13+G13+H13+I13+J13+K13+L13+M13+N13+O13+P13+Q13</f>
        <v>48147035.910000004</v>
      </c>
      <c r="F13" s="4">
        <v>0</v>
      </c>
      <c r="G13" s="4">
        <v>5916843.5899999999</v>
      </c>
      <c r="H13" s="4">
        <f>5329053.85+20425600</f>
        <v>25754653.850000001</v>
      </c>
      <c r="I13" s="4">
        <v>5295738.47</v>
      </c>
      <c r="J13" s="4">
        <v>5295700</v>
      </c>
      <c r="K13" s="4">
        <v>5884100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</row>
    <row r="14" spans="1:17" ht="15.75" thickBot="1" x14ac:dyDescent="0.3">
      <c r="A14" s="38"/>
      <c r="B14" s="55"/>
      <c r="C14" s="55"/>
      <c r="D14" s="7" t="s">
        <v>20</v>
      </c>
      <c r="E14" s="4">
        <f>F14+G14+H14+I14+J14+K14+L14+M14+N14+O14+P14+Q14</f>
        <v>168236114.62</v>
      </c>
      <c r="F14" s="4">
        <v>2000000</v>
      </c>
      <c r="G14" s="4">
        <v>61235647.789999999</v>
      </c>
      <c r="H14" s="4">
        <f>1404923.81+970683.77+1741299.1+2269511.11</f>
        <v>6386417.79</v>
      </c>
      <c r="I14" s="4">
        <v>95505860.150000006</v>
      </c>
      <c r="J14" s="4">
        <v>964611.11</v>
      </c>
      <c r="K14" s="4">
        <v>1071788.8899999999</v>
      </c>
      <c r="L14" s="4">
        <v>1071788.8899999999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ht="30.75" thickBot="1" x14ac:dyDescent="0.3">
      <c r="A15" s="39"/>
      <c r="B15" s="56"/>
      <c r="C15" s="56"/>
      <c r="D15" s="7" t="s">
        <v>21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ht="15.75" thickBot="1" x14ac:dyDescent="0.3">
      <c r="A16" s="37"/>
      <c r="B16" s="54" t="s">
        <v>22</v>
      </c>
      <c r="C16" s="54"/>
      <c r="D16" s="7" t="s">
        <v>17</v>
      </c>
      <c r="E16" s="4">
        <f>SUM(F16:Q16)</f>
        <v>284106750.52999997</v>
      </c>
      <c r="F16" s="4">
        <f>SUM(F17:F19:F20)</f>
        <v>2000000</v>
      </c>
      <c r="G16" s="4">
        <f>SUM(G17:G20)</f>
        <v>70935391.379999995</v>
      </c>
      <c r="H16" s="4">
        <f>SUM(H17:H19:H20)</f>
        <v>85548171.640000001</v>
      </c>
      <c r="I16" s="4">
        <f>SUM(I17:I19:I20)</f>
        <v>104187398.62</v>
      </c>
      <c r="J16" s="4">
        <f>SUM(J17:J19:J20)</f>
        <v>9646111.1099999994</v>
      </c>
      <c r="K16" s="4">
        <f>SUM(K17:K19:K20)</f>
        <v>10717888.890000001</v>
      </c>
      <c r="L16" s="4">
        <f>SUM(L17:L19:L20)</f>
        <v>1071788.8899999999</v>
      </c>
      <c r="M16" s="4">
        <f>SUM(M17:M19:M20)</f>
        <v>0</v>
      </c>
      <c r="N16" s="4">
        <f>SUM(N17:N19:N20)</f>
        <v>0</v>
      </c>
      <c r="O16" s="4">
        <f>SUM(O17:O19:O20)</f>
        <v>0</v>
      </c>
      <c r="P16" s="4">
        <f>SUM(P17:P19:P20)</f>
        <v>0</v>
      </c>
      <c r="Q16" s="4">
        <f>SUM(Q17:Q19:Q20)</f>
        <v>0</v>
      </c>
    </row>
    <row r="17" spans="1:134" ht="15.75" thickBot="1" x14ac:dyDescent="0.3">
      <c r="A17" s="38"/>
      <c r="B17" s="55"/>
      <c r="C17" s="55"/>
      <c r="D17" s="7" t="s">
        <v>18</v>
      </c>
      <c r="E17" s="4">
        <f>SUM(F17:Q17)</f>
        <v>67723600</v>
      </c>
      <c r="F17" s="4">
        <v>0</v>
      </c>
      <c r="G17" s="4">
        <v>3782900</v>
      </c>
      <c r="H17" s="4">
        <f t="shared" ref="H17:J19" si="1">H12</f>
        <v>53407100</v>
      </c>
      <c r="I17" s="4">
        <f t="shared" si="1"/>
        <v>3385800</v>
      </c>
      <c r="J17" s="4">
        <f t="shared" si="1"/>
        <v>3385800</v>
      </c>
      <c r="K17" s="4">
        <f t="shared" ref="K17:L17" si="2">K12</f>
        <v>3762000</v>
      </c>
      <c r="L17" s="4">
        <f t="shared" si="2"/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34" ht="15.75" thickBot="1" x14ac:dyDescent="0.3">
      <c r="A18" s="38"/>
      <c r="B18" s="55"/>
      <c r="C18" s="55"/>
      <c r="D18" s="7" t="s">
        <v>19</v>
      </c>
      <c r="E18" s="4">
        <f t="shared" ref="E18:E20" si="3">SUM(F18:Q18)</f>
        <v>48147035.910000004</v>
      </c>
      <c r="F18" s="4">
        <v>0</v>
      </c>
      <c r="G18" s="4">
        <v>5916843.5899999999</v>
      </c>
      <c r="H18" s="4">
        <f t="shared" si="1"/>
        <v>25754653.850000001</v>
      </c>
      <c r="I18" s="4">
        <f>I13</f>
        <v>5295738.47</v>
      </c>
      <c r="J18" s="4">
        <f t="shared" si="1"/>
        <v>5295700</v>
      </c>
      <c r="K18" s="4">
        <f t="shared" ref="K18:L18" si="4">K13</f>
        <v>5884100</v>
      </c>
      <c r="L18" s="4">
        <f t="shared" si="4"/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34" ht="15.75" thickBot="1" x14ac:dyDescent="0.3">
      <c r="A19" s="38"/>
      <c r="B19" s="55"/>
      <c r="C19" s="55"/>
      <c r="D19" s="7" t="s">
        <v>20</v>
      </c>
      <c r="E19" s="4">
        <f t="shared" si="3"/>
        <v>168236114.62</v>
      </c>
      <c r="F19" s="4">
        <v>2000000</v>
      </c>
      <c r="G19" s="4">
        <v>61235647.789999999</v>
      </c>
      <c r="H19" s="4">
        <f t="shared" si="1"/>
        <v>6386417.79</v>
      </c>
      <c r="I19" s="4">
        <f t="shared" si="1"/>
        <v>95505860.150000006</v>
      </c>
      <c r="J19" s="12">
        <f t="shared" si="1"/>
        <v>964611.11</v>
      </c>
      <c r="K19" s="4">
        <f t="shared" ref="K19:L19" si="5">K14</f>
        <v>1071788.8899999999</v>
      </c>
      <c r="L19" s="4">
        <f t="shared" si="5"/>
        <v>1071788.8899999999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</row>
    <row r="20" spans="1:134" ht="30.75" thickBot="1" x14ac:dyDescent="0.3">
      <c r="A20" s="39"/>
      <c r="B20" s="56"/>
      <c r="C20" s="56"/>
      <c r="D20" s="7" t="s">
        <v>21</v>
      </c>
      <c r="E20" s="4">
        <f t="shared" si="3"/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</row>
    <row r="21" spans="1:134" ht="15.75" thickBot="1" x14ac:dyDescent="0.3">
      <c r="A21" s="37">
        <v>2</v>
      </c>
      <c r="B21" s="54" t="s">
        <v>23</v>
      </c>
      <c r="C21" s="54" t="s">
        <v>35</v>
      </c>
      <c r="D21" s="7" t="s">
        <v>17</v>
      </c>
      <c r="E21" s="4">
        <f>E22+E23+E24+E25</f>
        <v>49279430.639999993</v>
      </c>
      <c r="F21" s="4">
        <f>SUM(F22:F25)</f>
        <v>6693378.6699999999</v>
      </c>
      <c r="G21" s="4">
        <f t="shared" ref="G21" si="6">SUM(G22:G25)</f>
        <v>25174217.039999999</v>
      </c>
      <c r="H21" s="4">
        <f t="shared" ref="H21:Q21" si="7">SUM(H22:H25)</f>
        <v>11110034.93</v>
      </c>
      <c r="I21" s="4">
        <f t="shared" si="7"/>
        <v>6301800</v>
      </c>
      <c r="J21" s="4">
        <f t="shared" si="7"/>
        <v>0</v>
      </c>
      <c r="K21" s="4">
        <f t="shared" si="7"/>
        <v>0</v>
      </c>
      <c r="L21" s="4">
        <f t="shared" si="7"/>
        <v>0</v>
      </c>
      <c r="M21" s="4">
        <f t="shared" si="7"/>
        <v>0</v>
      </c>
      <c r="N21" s="4">
        <f t="shared" si="7"/>
        <v>0</v>
      </c>
      <c r="O21" s="4">
        <f t="shared" si="7"/>
        <v>0</v>
      </c>
      <c r="P21" s="4">
        <f t="shared" si="7"/>
        <v>0</v>
      </c>
      <c r="Q21" s="4">
        <f t="shared" si="7"/>
        <v>0</v>
      </c>
    </row>
    <row r="22" spans="1:134" ht="15.75" thickBot="1" x14ac:dyDescent="0.3">
      <c r="A22" s="38"/>
      <c r="B22" s="55"/>
      <c r="C22" s="55"/>
      <c r="D22" s="7" t="s">
        <v>18</v>
      </c>
      <c r="E22" s="4">
        <f t="shared" ref="E22:E25" si="8">SUM(F22:Q22)</f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34" ht="15.75" thickBot="1" x14ac:dyDescent="0.3">
      <c r="A23" s="38"/>
      <c r="B23" s="55"/>
      <c r="C23" s="55"/>
      <c r="D23" s="7" t="s">
        <v>19</v>
      </c>
      <c r="E23" s="4">
        <f>F23+G23+H23+I23+J23+K23+L23+M23+N23+O23+P23+Q23</f>
        <v>14055857.4</v>
      </c>
      <c r="F23" s="4">
        <v>2258657.4</v>
      </c>
      <c r="G23" s="4">
        <v>0</v>
      </c>
      <c r="H23" s="4">
        <v>9545700</v>
      </c>
      <c r="I23" s="4">
        <v>2251500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34" ht="15.75" thickBot="1" x14ac:dyDescent="0.3">
      <c r="A24" s="38"/>
      <c r="B24" s="55"/>
      <c r="C24" s="55"/>
      <c r="D24" s="7" t="s">
        <v>20</v>
      </c>
      <c r="E24" s="4">
        <f>F24+G24+H24+I24+J24+K24+L24+M24+N24+O24+P24+Q24</f>
        <v>35223573.239999995</v>
      </c>
      <c r="F24" s="4">
        <v>4434721.2699999996</v>
      </c>
      <c r="G24" s="4">
        <v>25174217.039999999</v>
      </c>
      <c r="H24" s="4">
        <f>203701.6+1060633.33+300000</f>
        <v>1564334.9300000002</v>
      </c>
      <c r="I24" s="4">
        <v>4050300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</row>
    <row r="25" spans="1:134" ht="30.75" thickBot="1" x14ac:dyDescent="0.3">
      <c r="A25" s="39"/>
      <c r="B25" s="56"/>
      <c r="C25" s="56"/>
      <c r="D25" s="7" t="s">
        <v>21</v>
      </c>
      <c r="E25" s="4">
        <f t="shared" si="8"/>
        <v>0</v>
      </c>
      <c r="F25" s="4">
        <v>0</v>
      </c>
      <c r="G25" s="4">
        <v>0</v>
      </c>
      <c r="H25" s="4">
        <f>H30</f>
        <v>0</v>
      </c>
      <c r="I25" s="4">
        <f>I30</f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</row>
    <row r="26" spans="1:134" ht="15.75" thickBot="1" x14ac:dyDescent="0.3">
      <c r="A26" s="37"/>
      <c r="B26" s="54" t="s">
        <v>24</v>
      </c>
      <c r="C26" s="54"/>
      <c r="D26" s="7" t="s">
        <v>17</v>
      </c>
      <c r="E26" s="4">
        <f>SUM(F26:Q26)</f>
        <v>49279430.640000001</v>
      </c>
      <c r="F26" s="4">
        <f>SUM(F27:F30)</f>
        <v>6693378.6699999999</v>
      </c>
      <c r="G26" s="4">
        <f t="shared" ref="G26" si="9">SUM(G27:G30)</f>
        <v>25174217.039999999</v>
      </c>
      <c r="H26" s="4">
        <f t="shared" ref="H26:Q26" si="10">SUM(H27:H30)</f>
        <v>11110034.93</v>
      </c>
      <c r="I26" s="4">
        <f t="shared" si="10"/>
        <v>6301800</v>
      </c>
      <c r="J26" s="4">
        <f t="shared" si="10"/>
        <v>0</v>
      </c>
      <c r="K26" s="4">
        <f t="shared" si="10"/>
        <v>0</v>
      </c>
      <c r="L26" s="4">
        <f t="shared" si="10"/>
        <v>0</v>
      </c>
      <c r="M26" s="4">
        <f t="shared" si="10"/>
        <v>0</v>
      </c>
      <c r="N26" s="4">
        <f t="shared" si="10"/>
        <v>0</v>
      </c>
      <c r="O26" s="4">
        <f t="shared" si="10"/>
        <v>0</v>
      </c>
      <c r="P26" s="4">
        <f t="shared" si="10"/>
        <v>0</v>
      </c>
      <c r="Q26" s="4">
        <f t="shared" si="10"/>
        <v>0</v>
      </c>
    </row>
    <row r="27" spans="1:134" ht="15.75" thickBot="1" x14ac:dyDescent="0.3">
      <c r="A27" s="38"/>
      <c r="B27" s="55"/>
      <c r="C27" s="55"/>
      <c r="D27" s="7" t="s">
        <v>18</v>
      </c>
      <c r="E27" s="4">
        <f t="shared" ref="E27:E30" si="11">SUM(F27:Q27)</f>
        <v>0</v>
      </c>
      <c r="F27" s="4">
        <v>0</v>
      </c>
      <c r="G27" s="4">
        <v>0</v>
      </c>
      <c r="H27" s="8">
        <f t="shared" ref="H27:I29" si="12">H22</f>
        <v>0</v>
      </c>
      <c r="I27" s="8">
        <f t="shared" si="12"/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34" ht="15.75" thickBot="1" x14ac:dyDescent="0.3">
      <c r="A28" s="38"/>
      <c r="B28" s="55"/>
      <c r="C28" s="55"/>
      <c r="D28" s="7" t="s">
        <v>19</v>
      </c>
      <c r="E28" s="4">
        <f t="shared" si="11"/>
        <v>14055857.4</v>
      </c>
      <c r="F28" s="4">
        <v>2258657.4</v>
      </c>
      <c r="G28" s="4">
        <v>0</v>
      </c>
      <c r="H28" s="8">
        <f t="shared" si="12"/>
        <v>9545700</v>
      </c>
      <c r="I28" s="8">
        <f t="shared" si="12"/>
        <v>2251500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</row>
    <row r="29" spans="1:134" ht="15.75" thickBot="1" x14ac:dyDescent="0.3">
      <c r="A29" s="38"/>
      <c r="B29" s="55"/>
      <c r="C29" s="55"/>
      <c r="D29" s="7" t="s">
        <v>20</v>
      </c>
      <c r="E29" s="4">
        <f t="shared" si="11"/>
        <v>35223573.239999995</v>
      </c>
      <c r="F29" s="4">
        <v>4434721.2699999996</v>
      </c>
      <c r="G29" s="4">
        <v>25174217.039999999</v>
      </c>
      <c r="H29" s="8">
        <f t="shared" si="12"/>
        <v>1564334.9300000002</v>
      </c>
      <c r="I29" s="8">
        <f t="shared" si="12"/>
        <v>4050300</v>
      </c>
      <c r="J29" s="8">
        <f>J24</f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</row>
    <row r="30" spans="1:134" ht="30.75" thickBot="1" x14ac:dyDescent="0.3">
      <c r="A30" s="39"/>
      <c r="B30" s="56"/>
      <c r="C30" s="56"/>
      <c r="D30" s="7" t="s">
        <v>21</v>
      </c>
      <c r="E30" s="4">
        <f t="shared" si="11"/>
        <v>0</v>
      </c>
      <c r="F30" s="4">
        <v>0</v>
      </c>
      <c r="G30" s="4">
        <v>0</v>
      </c>
      <c r="H30" s="8">
        <v>0</v>
      </c>
      <c r="I30" s="8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34" s="20" customFormat="1" ht="15.75" customHeight="1" thickBot="1" x14ac:dyDescent="0.3">
      <c r="A31" s="40">
        <v>3</v>
      </c>
      <c r="B31" s="43" t="s">
        <v>40</v>
      </c>
      <c r="C31" s="46" t="s">
        <v>35</v>
      </c>
      <c r="D31" s="21" t="s">
        <v>17</v>
      </c>
      <c r="E31" s="22">
        <f>E32+E33+E34+E35</f>
        <v>500000</v>
      </c>
      <c r="F31" s="22">
        <v>0</v>
      </c>
      <c r="G31" s="22">
        <f>G32+G33+G34+G35</f>
        <v>500000</v>
      </c>
      <c r="H31" s="23">
        <v>0</v>
      </c>
      <c r="I31" s="23">
        <f>I32+I33+I34+I35</f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</row>
    <row r="32" spans="1:134" s="20" customFormat="1" ht="15.75" thickBot="1" x14ac:dyDescent="0.3">
      <c r="A32" s="41"/>
      <c r="B32" s="44"/>
      <c r="C32" s="47"/>
      <c r="D32" s="21" t="s">
        <v>18</v>
      </c>
      <c r="E32" s="22">
        <f>F32+G32+H32+I32+J32+K32+L32+M32+N32+O32+P32+Q32</f>
        <v>0</v>
      </c>
      <c r="F32" s="22">
        <v>0</v>
      </c>
      <c r="G32" s="22">
        <v>0</v>
      </c>
      <c r="H32" s="23">
        <v>0</v>
      </c>
      <c r="I32" s="23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</row>
    <row r="33" spans="1:134" s="20" customFormat="1" ht="15.75" thickBot="1" x14ac:dyDescent="0.3">
      <c r="A33" s="41"/>
      <c r="B33" s="44"/>
      <c r="C33" s="47"/>
      <c r="D33" s="21" t="s">
        <v>19</v>
      </c>
      <c r="E33" s="22">
        <f>F33+G33+H33+I33+J33+K33+L33+M33+N33+O33+P33+Q33</f>
        <v>0</v>
      </c>
      <c r="F33" s="22">
        <v>0</v>
      </c>
      <c r="G33" s="22">
        <v>0</v>
      </c>
      <c r="H33" s="23">
        <v>0</v>
      </c>
      <c r="I33" s="23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</row>
    <row r="34" spans="1:134" s="20" customFormat="1" ht="15.75" thickBot="1" x14ac:dyDescent="0.3">
      <c r="A34" s="41"/>
      <c r="B34" s="44"/>
      <c r="C34" s="47"/>
      <c r="D34" s="21" t="s">
        <v>20</v>
      </c>
      <c r="E34" s="22">
        <f>F34+G34+H34+I34+J34+K34+L34+M34+N34+O34+P34+Q34</f>
        <v>500000</v>
      </c>
      <c r="F34" s="22">
        <v>0</v>
      </c>
      <c r="G34" s="22">
        <v>500000</v>
      </c>
      <c r="H34" s="23">
        <v>0</v>
      </c>
      <c r="I34" s="23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</row>
    <row r="35" spans="1:134" s="20" customFormat="1" ht="30.75" thickBot="1" x14ac:dyDescent="0.3">
      <c r="A35" s="42"/>
      <c r="B35" s="45"/>
      <c r="C35" s="48"/>
      <c r="D35" s="21" t="s">
        <v>38</v>
      </c>
      <c r="E35" s="22">
        <f>F35+G35+H35+I35+J35+K35+L35+M35+N35+O35+P35+Q35</f>
        <v>0</v>
      </c>
      <c r="F35" s="22">
        <v>0</v>
      </c>
      <c r="G35" s="22">
        <v>0</v>
      </c>
      <c r="H35" s="23">
        <v>0</v>
      </c>
      <c r="I35" s="23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</row>
    <row r="36" spans="1:134" ht="15.75" thickBot="1" x14ac:dyDescent="0.3">
      <c r="A36" s="37"/>
      <c r="B36" s="37" t="s">
        <v>25</v>
      </c>
      <c r="C36" s="37"/>
      <c r="D36" s="15" t="s">
        <v>17</v>
      </c>
      <c r="E36" s="4">
        <f>E37+E38+E39+E40</f>
        <v>500000</v>
      </c>
      <c r="F36" s="4">
        <v>0</v>
      </c>
      <c r="G36" s="4">
        <f>G37+G38+G39+G40</f>
        <v>500000</v>
      </c>
      <c r="H36" s="19">
        <v>0</v>
      </c>
      <c r="I36" s="19">
        <f>I37+I38+I39+I40</f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34" ht="15.75" thickBot="1" x14ac:dyDescent="0.3">
      <c r="A37" s="38"/>
      <c r="B37" s="38"/>
      <c r="C37" s="38"/>
      <c r="D37" s="15" t="s">
        <v>18</v>
      </c>
      <c r="E37" s="4">
        <f>F37+G37+H37+I37+J37+K37+M37+N37+O37+P37+Q37</f>
        <v>0</v>
      </c>
      <c r="F37" s="4">
        <v>0</v>
      </c>
      <c r="G37" s="4">
        <v>0</v>
      </c>
      <c r="H37" s="19">
        <v>0</v>
      </c>
      <c r="I37" s="19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34" ht="15.75" thickBot="1" x14ac:dyDescent="0.3">
      <c r="A38" s="38"/>
      <c r="B38" s="38"/>
      <c r="C38" s="38"/>
      <c r="D38" s="15" t="s">
        <v>19</v>
      </c>
      <c r="E38" s="4">
        <f>F38+G38+H38+I38+J38+K38+L38+M38+N38+O38+P38+Q38</f>
        <v>0</v>
      </c>
      <c r="F38" s="4">
        <v>0</v>
      </c>
      <c r="G38" s="4">
        <v>0</v>
      </c>
      <c r="H38" s="19">
        <v>0</v>
      </c>
      <c r="I38" s="19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34" ht="15.75" thickBot="1" x14ac:dyDescent="0.3">
      <c r="A39" s="38"/>
      <c r="B39" s="38"/>
      <c r="C39" s="38"/>
      <c r="D39" s="15" t="s">
        <v>20</v>
      </c>
      <c r="E39" s="4">
        <f>F39+G39+H39+I39+J39+K39+L39+M39+N39+O39+P39+Q39</f>
        <v>500000</v>
      </c>
      <c r="F39" s="4">
        <v>0</v>
      </c>
      <c r="G39" s="4">
        <v>500000</v>
      </c>
      <c r="H39" s="19">
        <v>0</v>
      </c>
      <c r="I39" s="19"/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</row>
    <row r="40" spans="1:134" ht="30.75" thickBot="1" x14ac:dyDescent="0.3">
      <c r="A40" s="39"/>
      <c r="B40" s="39"/>
      <c r="C40" s="39"/>
      <c r="D40" s="15" t="s">
        <v>38</v>
      </c>
      <c r="E40" s="4">
        <f>F40+G40+H40+I40+J40+K40+L40+M40+N40+O40+P40+Q40</f>
        <v>0</v>
      </c>
      <c r="F40" s="4">
        <v>0</v>
      </c>
      <c r="G40" s="4">
        <v>0</v>
      </c>
      <c r="H40" s="19">
        <v>0</v>
      </c>
      <c r="I40" s="19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34" s="20" customFormat="1" ht="15.75" customHeight="1" thickBot="1" x14ac:dyDescent="0.3">
      <c r="A41" s="40">
        <v>4</v>
      </c>
      <c r="B41" s="46" t="s">
        <v>41</v>
      </c>
      <c r="C41" s="43" t="s">
        <v>34</v>
      </c>
      <c r="D41" s="21" t="s">
        <v>17</v>
      </c>
      <c r="E41" s="22">
        <f>SUM(F41:Q41)</f>
        <v>690000</v>
      </c>
      <c r="F41" s="22">
        <v>0</v>
      </c>
      <c r="G41" s="22">
        <f>SUM(G42:G45)</f>
        <v>0</v>
      </c>
      <c r="H41" s="22">
        <v>0</v>
      </c>
      <c r="I41" s="22">
        <f>I42+I43+I44+I45</f>
        <v>690000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</row>
    <row r="42" spans="1:134" s="20" customFormat="1" ht="15.75" thickBot="1" x14ac:dyDescent="0.3">
      <c r="A42" s="41"/>
      <c r="B42" s="47"/>
      <c r="C42" s="44"/>
      <c r="D42" s="21" t="s">
        <v>18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</row>
    <row r="43" spans="1:134" s="20" customFormat="1" ht="15.75" thickBot="1" x14ac:dyDescent="0.3">
      <c r="A43" s="41"/>
      <c r="B43" s="47"/>
      <c r="C43" s="44"/>
      <c r="D43" s="21" t="s">
        <v>19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</row>
    <row r="44" spans="1:134" s="20" customFormat="1" ht="15.75" thickBot="1" x14ac:dyDescent="0.3">
      <c r="A44" s="41"/>
      <c r="B44" s="47"/>
      <c r="C44" s="44"/>
      <c r="D44" s="21" t="s">
        <v>20</v>
      </c>
      <c r="E44" s="22">
        <f>F44+G44+H44+I44+J44+K44+L44+M44+N44+O44+P44+Q44</f>
        <v>690000</v>
      </c>
      <c r="F44" s="22">
        <v>0</v>
      </c>
      <c r="G44" s="22">
        <v>0</v>
      </c>
      <c r="H44" s="22">
        <v>0</v>
      </c>
      <c r="I44" s="22">
        <v>690000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</row>
    <row r="45" spans="1:134" s="20" customFormat="1" ht="30.75" thickBot="1" x14ac:dyDescent="0.3">
      <c r="A45" s="42"/>
      <c r="B45" s="48"/>
      <c r="C45" s="45"/>
      <c r="D45" s="21" t="s">
        <v>21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</row>
    <row r="46" spans="1:134" ht="15.75" thickBot="1" x14ac:dyDescent="0.3">
      <c r="A46" s="37"/>
      <c r="B46" s="54" t="s">
        <v>39</v>
      </c>
      <c r="C46" s="54"/>
      <c r="D46" s="7" t="s">
        <v>17</v>
      </c>
      <c r="E46" s="4">
        <f>SUM(F46:L46)</f>
        <v>690000</v>
      </c>
      <c r="F46" s="4">
        <v>0</v>
      </c>
      <c r="G46" s="4">
        <f t="shared" ref="G46" si="13">SUM(G47:G50)</f>
        <v>0</v>
      </c>
      <c r="H46" s="4">
        <v>0</v>
      </c>
      <c r="I46" s="4">
        <f>I47+I48+I49+I50</f>
        <v>690000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34" ht="15.75" thickBot="1" x14ac:dyDescent="0.3">
      <c r="A47" s="38"/>
      <c r="B47" s="55"/>
      <c r="C47" s="55"/>
      <c r="D47" s="7" t="s">
        <v>18</v>
      </c>
      <c r="E47" s="4">
        <f>SUM(F47:L47)</f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</row>
    <row r="48" spans="1:134" ht="15.75" thickBot="1" x14ac:dyDescent="0.3">
      <c r="A48" s="38"/>
      <c r="B48" s="55"/>
      <c r="C48" s="55"/>
      <c r="D48" s="7" t="s">
        <v>19</v>
      </c>
      <c r="E48" s="9">
        <f t="shared" ref="E48:E50" si="14">SUM(F48:L48)</f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ht="15.75" thickBot="1" x14ac:dyDescent="0.3">
      <c r="A49" s="38"/>
      <c r="B49" s="55"/>
      <c r="C49" s="55"/>
      <c r="D49" s="7" t="s">
        <v>20</v>
      </c>
      <c r="E49" s="9">
        <f t="shared" si="14"/>
        <v>690000</v>
      </c>
      <c r="F49" s="4">
        <v>0</v>
      </c>
      <c r="G49" s="4"/>
      <c r="H49" s="4">
        <v>0</v>
      </c>
      <c r="I49" s="4">
        <v>690000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</row>
    <row r="50" spans="1:17" ht="30.75" thickBot="1" x14ac:dyDescent="0.3">
      <c r="A50" s="38"/>
      <c r="B50" s="55"/>
      <c r="C50" s="56"/>
      <c r="D50" s="26" t="s">
        <v>21</v>
      </c>
      <c r="E50" s="27">
        <f t="shared" si="14"/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</row>
    <row r="51" spans="1:17" x14ac:dyDescent="0.25">
      <c r="A51" s="36"/>
      <c r="B51" s="32"/>
      <c r="C51" s="32"/>
      <c r="D51" s="32"/>
      <c r="E51" s="33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28"/>
    </row>
    <row r="52" spans="1:17" x14ac:dyDescent="0.25">
      <c r="A52" s="36"/>
      <c r="B52" s="32"/>
      <c r="C52" s="32"/>
      <c r="D52" s="32"/>
      <c r="E52" s="33"/>
      <c r="F52" s="34"/>
      <c r="G52" s="35">
        <v>8</v>
      </c>
      <c r="H52" s="34"/>
      <c r="I52" s="34"/>
      <c r="J52" s="34"/>
      <c r="K52" s="34"/>
      <c r="L52" s="34"/>
      <c r="M52" s="34"/>
      <c r="N52" s="34"/>
      <c r="O52" s="34"/>
      <c r="P52" s="34"/>
      <c r="Q52" s="28"/>
    </row>
    <row r="53" spans="1:17" x14ac:dyDescent="0.25">
      <c r="A53" s="36"/>
      <c r="B53" s="32"/>
      <c r="C53" s="32"/>
      <c r="D53" s="32"/>
      <c r="E53" s="33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28"/>
    </row>
    <row r="54" spans="1:17" x14ac:dyDescent="0.25">
      <c r="A54" s="36"/>
      <c r="B54" s="32"/>
      <c r="C54" s="32"/>
      <c r="D54" s="32"/>
      <c r="E54" s="33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28"/>
    </row>
    <row r="55" spans="1:17" ht="15.75" thickBot="1" x14ac:dyDescent="0.3">
      <c r="A55" s="36"/>
      <c r="B55" s="32"/>
      <c r="C55" s="32"/>
      <c r="D55" s="32"/>
      <c r="E55" s="33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28"/>
    </row>
    <row r="56" spans="1:17" ht="15.75" thickBot="1" x14ac:dyDescent="0.3">
      <c r="A56" s="72" t="s">
        <v>26</v>
      </c>
      <c r="B56" s="73"/>
      <c r="C56" s="78"/>
      <c r="D56" s="29" t="s">
        <v>17</v>
      </c>
      <c r="E56" s="30">
        <f>E57+E58+E59</f>
        <v>334576181.16999996</v>
      </c>
      <c r="F56" s="30">
        <f t="shared" ref="F56:L56" si="15">F57+F58+F59+F60</f>
        <v>8693378.6699999999</v>
      </c>
      <c r="G56" s="30">
        <f t="shared" si="15"/>
        <v>96609608.420000002</v>
      </c>
      <c r="H56" s="30">
        <f t="shared" si="15"/>
        <v>96658206.569999993</v>
      </c>
      <c r="I56" s="30">
        <f t="shared" si="15"/>
        <v>111179198.62</v>
      </c>
      <c r="J56" s="30">
        <f t="shared" si="15"/>
        <v>9646111.1099999994</v>
      </c>
      <c r="K56" s="30">
        <f t="shared" si="15"/>
        <v>10717888.890000001</v>
      </c>
      <c r="L56" s="30">
        <f t="shared" si="15"/>
        <v>1071788.8899999999</v>
      </c>
      <c r="M56" s="30">
        <f t="shared" ref="M56:Q56" si="16">SUM(M57:M60)</f>
        <v>0</v>
      </c>
      <c r="N56" s="30">
        <f t="shared" si="16"/>
        <v>0</v>
      </c>
      <c r="O56" s="30">
        <f t="shared" si="16"/>
        <v>0</v>
      </c>
      <c r="P56" s="30">
        <f t="shared" si="16"/>
        <v>0</v>
      </c>
      <c r="Q56" s="31">
        <f t="shared" si="16"/>
        <v>0</v>
      </c>
    </row>
    <row r="57" spans="1:17" ht="15.75" thickBot="1" x14ac:dyDescent="0.3">
      <c r="A57" s="74"/>
      <c r="B57" s="75"/>
      <c r="C57" s="60"/>
      <c r="D57" s="7" t="s">
        <v>18</v>
      </c>
      <c r="E57" s="4">
        <f t="shared" ref="E57:E70" si="17">F57+G57+H57+I57+J57+K57+L57</f>
        <v>67723600</v>
      </c>
      <c r="F57" s="4">
        <f>F17+F27+F47+F37</f>
        <v>0</v>
      </c>
      <c r="G57" s="4">
        <f>G17+G27+G47+G37</f>
        <v>3782900</v>
      </c>
      <c r="H57" s="4">
        <f>H17+H27+H47+H37</f>
        <v>53407100</v>
      </c>
      <c r="I57" s="4">
        <f>I17+I27+I47+I37</f>
        <v>3385800</v>
      </c>
      <c r="J57" s="4">
        <f t="shared" ref="J57:L58" si="18">J17+J27+J47</f>
        <v>3385800</v>
      </c>
      <c r="K57" s="4">
        <f t="shared" si="18"/>
        <v>3762000</v>
      </c>
      <c r="L57" s="4">
        <f t="shared" si="18"/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</row>
    <row r="58" spans="1:17" ht="15.75" thickBot="1" x14ac:dyDescent="0.3">
      <c r="A58" s="74"/>
      <c r="B58" s="75"/>
      <c r="C58" s="60"/>
      <c r="D58" s="7" t="s">
        <v>19</v>
      </c>
      <c r="E58" s="4">
        <f t="shared" si="17"/>
        <v>62202893.310000002</v>
      </c>
      <c r="F58" s="4">
        <f>F13+F18+F28+F48+F38</f>
        <v>2258657.4</v>
      </c>
      <c r="G58" s="4">
        <f>G18+G28+G48+G38</f>
        <v>5916843.5899999999</v>
      </c>
      <c r="H58" s="4">
        <f>H18+H28+H48+H38</f>
        <v>35300353.850000001</v>
      </c>
      <c r="I58" s="4">
        <f>I18+I28+I48+I38</f>
        <v>7547238.4699999997</v>
      </c>
      <c r="J58" s="4">
        <f t="shared" si="18"/>
        <v>5295700</v>
      </c>
      <c r="K58" s="4">
        <f t="shared" si="18"/>
        <v>5884100</v>
      </c>
      <c r="L58" s="4">
        <f t="shared" si="18"/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</row>
    <row r="59" spans="1:17" ht="15.75" thickBot="1" x14ac:dyDescent="0.3">
      <c r="A59" s="74"/>
      <c r="B59" s="75"/>
      <c r="C59" s="60"/>
      <c r="D59" s="7" t="s">
        <v>20</v>
      </c>
      <c r="E59" s="4">
        <f t="shared" si="17"/>
        <v>204649687.85999998</v>
      </c>
      <c r="F59" s="4">
        <f>F19+F29+F49+F39</f>
        <v>6434721.2699999996</v>
      </c>
      <c r="G59" s="4">
        <f>G19+G29+G49+G39</f>
        <v>86909864.829999998</v>
      </c>
      <c r="H59" s="4">
        <f>H14+H29+H49+H39</f>
        <v>7950752.7200000007</v>
      </c>
      <c r="I59" s="4">
        <f>I19+I29+I49+I39</f>
        <v>100246160.15000001</v>
      </c>
      <c r="J59" s="4">
        <f>J14+J29+J49</f>
        <v>964611.11</v>
      </c>
      <c r="K59" s="4">
        <f>K19+K29+K49</f>
        <v>1071788.8899999999</v>
      </c>
      <c r="L59" s="4">
        <f>L19+L29+L49</f>
        <v>1071788.8899999999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</row>
    <row r="60" spans="1:17" ht="30.75" thickBot="1" x14ac:dyDescent="0.3">
      <c r="A60" s="76"/>
      <c r="B60" s="77"/>
      <c r="C60" s="62"/>
      <c r="D60" s="7" t="s">
        <v>21</v>
      </c>
      <c r="E60" s="4">
        <f t="shared" si="17"/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15.75" thickBot="1" x14ac:dyDescent="0.3">
      <c r="A61" s="59" t="s">
        <v>27</v>
      </c>
      <c r="B61" s="60"/>
      <c r="C61" s="54"/>
      <c r="D61" s="7" t="s">
        <v>17</v>
      </c>
      <c r="E61" s="4">
        <f t="shared" si="17"/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15.75" thickBot="1" x14ac:dyDescent="0.3">
      <c r="A62" s="59"/>
      <c r="B62" s="60"/>
      <c r="C62" s="55"/>
      <c r="D62" s="7" t="s">
        <v>18</v>
      </c>
      <c r="E62" s="4">
        <f t="shared" si="17"/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</row>
    <row r="63" spans="1:17" ht="15.75" thickBot="1" x14ac:dyDescent="0.3">
      <c r="A63" s="59"/>
      <c r="B63" s="60"/>
      <c r="C63" s="55"/>
      <c r="D63" s="7" t="s">
        <v>19</v>
      </c>
      <c r="E63" s="4">
        <f t="shared" si="17"/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</row>
    <row r="64" spans="1:17" ht="15.75" thickBot="1" x14ac:dyDescent="0.3">
      <c r="A64" s="59"/>
      <c r="B64" s="60"/>
      <c r="C64" s="55"/>
      <c r="D64" s="7" t="s">
        <v>20</v>
      </c>
      <c r="E64" s="4">
        <f t="shared" si="17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</row>
    <row r="65" spans="1:17" ht="30.75" thickBot="1" x14ac:dyDescent="0.3">
      <c r="A65" s="61"/>
      <c r="B65" s="62"/>
      <c r="C65" s="56"/>
      <c r="D65" s="7" t="s">
        <v>21</v>
      </c>
      <c r="E65" s="4">
        <f t="shared" si="17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</row>
    <row r="66" spans="1:17" ht="15.75" thickBot="1" x14ac:dyDescent="0.3">
      <c r="A66" s="57" t="s">
        <v>28</v>
      </c>
      <c r="B66" s="58"/>
      <c r="C66" s="54"/>
      <c r="D66" s="7" t="s">
        <v>17</v>
      </c>
      <c r="E66" s="4">
        <f>E67+E68+E69+E70</f>
        <v>334576181.16999996</v>
      </c>
      <c r="F66" s="4">
        <f>SUM(F67:F70)</f>
        <v>8693378.6699999999</v>
      </c>
      <c r="G66" s="4">
        <v>96609608.420000002</v>
      </c>
      <c r="H66" s="4">
        <f>SUM(H67:H69)</f>
        <v>96658206.569999993</v>
      </c>
      <c r="I66" s="4">
        <f>I67+I68+I69+I70</f>
        <v>111179198.62</v>
      </c>
      <c r="J66" s="4">
        <f>SUM(J67:J70)</f>
        <v>9646111.1099999994</v>
      </c>
      <c r="K66" s="4">
        <f t="shared" ref="K66:L66" si="19">SUM(K67:K70)</f>
        <v>10717888.890000001</v>
      </c>
      <c r="L66" s="4">
        <f t="shared" si="19"/>
        <v>1071788.8899999999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</row>
    <row r="67" spans="1:17" ht="15.75" thickBot="1" x14ac:dyDescent="0.3">
      <c r="A67" s="59"/>
      <c r="B67" s="60"/>
      <c r="C67" s="55"/>
      <c r="D67" s="7" t="s">
        <v>18</v>
      </c>
      <c r="E67" s="4">
        <f t="shared" si="17"/>
        <v>67723600</v>
      </c>
      <c r="F67" s="4">
        <v>0</v>
      </c>
      <c r="G67" s="4">
        <v>3782900</v>
      </c>
      <c r="H67" s="4">
        <f>H17+H27+H47</f>
        <v>53407100</v>
      </c>
      <c r="I67" s="4">
        <f t="shared" ref="I67:J69" si="20">I57</f>
        <v>3385800</v>
      </c>
      <c r="J67" s="4">
        <f t="shared" si="20"/>
        <v>3385800</v>
      </c>
      <c r="K67" s="8">
        <f t="shared" ref="K67:L67" si="21">K57</f>
        <v>3762000</v>
      </c>
      <c r="L67" s="8">
        <f t="shared" si="21"/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15.75" thickBot="1" x14ac:dyDescent="0.3">
      <c r="A68" s="59"/>
      <c r="B68" s="60"/>
      <c r="C68" s="55"/>
      <c r="D68" s="7" t="s">
        <v>19</v>
      </c>
      <c r="E68" s="4">
        <f t="shared" si="17"/>
        <v>62202893.310000002</v>
      </c>
      <c r="F68" s="4">
        <v>2258657.4</v>
      </c>
      <c r="G68" s="4">
        <v>5916843.5899999999</v>
      </c>
      <c r="H68" s="4">
        <f t="shared" ref="H68:H69" si="22">H58</f>
        <v>35300353.850000001</v>
      </c>
      <c r="I68" s="4">
        <f t="shared" si="20"/>
        <v>7547238.4699999997</v>
      </c>
      <c r="J68" s="4">
        <f t="shared" si="20"/>
        <v>5295700</v>
      </c>
      <c r="K68" s="8">
        <f t="shared" ref="K68:L68" si="23">K58</f>
        <v>5884100</v>
      </c>
      <c r="L68" s="8">
        <f t="shared" si="23"/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15.75" thickBot="1" x14ac:dyDescent="0.3">
      <c r="A69" s="59"/>
      <c r="B69" s="60"/>
      <c r="C69" s="55"/>
      <c r="D69" s="7" t="s">
        <v>20</v>
      </c>
      <c r="E69" s="4">
        <f t="shared" si="17"/>
        <v>204649687.85999998</v>
      </c>
      <c r="F69" s="4">
        <v>6434721.2699999996</v>
      </c>
      <c r="G69" s="4">
        <v>86909864.829999998</v>
      </c>
      <c r="H69" s="4">
        <f t="shared" si="22"/>
        <v>7950752.7200000007</v>
      </c>
      <c r="I69" s="4">
        <f t="shared" si="20"/>
        <v>100246160.15000001</v>
      </c>
      <c r="J69" s="4">
        <f>J59</f>
        <v>964611.11</v>
      </c>
      <c r="K69" s="8">
        <f t="shared" ref="K69:L69" si="24">K59</f>
        <v>1071788.8899999999</v>
      </c>
      <c r="L69" s="8">
        <f t="shared" si="24"/>
        <v>1071788.8899999999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30.75" thickBot="1" x14ac:dyDescent="0.3">
      <c r="A70" s="61"/>
      <c r="B70" s="62"/>
      <c r="C70" s="56"/>
      <c r="D70" s="7" t="s">
        <v>21</v>
      </c>
      <c r="E70" s="4">
        <f t="shared" si="17"/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8">
        <v>0</v>
      </c>
      <c r="L70" s="8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ht="15.75" thickBot="1" x14ac:dyDescent="0.3">
      <c r="A71" s="52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72" spans="1:17" ht="15.75" thickBot="1" x14ac:dyDescent="0.3">
      <c r="A72" s="63" t="s">
        <v>32</v>
      </c>
      <c r="B72" s="64"/>
      <c r="C72" s="69"/>
      <c r="D72" s="2" t="s">
        <v>17</v>
      </c>
      <c r="E72" s="3">
        <f>E73+E74+E75+E76</f>
        <v>2790000</v>
      </c>
      <c r="F72" s="3">
        <f>F75</f>
        <v>2000000</v>
      </c>
      <c r="G72" s="3">
        <f>G75</f>
        <v>700000</v>
      </c>
      <c r="H72" s="3">
        <v>0</v>
      </c>
      <c r="I72" s="4">
        <f>I73+I74+I75+I76</f>
        <v>90000</v>
      </c>
      <c r="J72" s="4">
        <v>0</v>
      </c>
      <c r="K72" s="4">
        <v>0</v>
      </c>
      <c r="L72" s="4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1:17" ht="15.75" thickBot="1" x14ac:dyDescent="0.3">
      <c r="A73" s="65"/>
      <c r="B73" s="66"/>
      <c r="C73" s="70"/>
      <c r="D73" s="2" t="s">
        <v>18</v>
      </c>
      <c r="E73" s="3">
        <f t="shared" ref="E73:E76" si="25">SUM(F73:Q73)</f>
        <v>0</v>
      </c>
      <c r="F73" s="3">
        <v>0</v>
      </c>
      <c r="G73" s="3">
        <v>0</v>
      </c>
      <c r="H73" s="3">
        <v>0</v>
      </c>
      <c r="I73" s="4">
        <v>0</v>
      </c>
      <c r="J73" s="4">
        <v>0</v>
      </c>
      <c r="K73" s="4">
        <v>0</v>
      </c>
      <c r="L73" s="4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</row>
    <row r="74" spans="1:17" ht="15.75" thickBot="1" x14ac:dyDescent="0.3">
      <c r="A74" s="65"/>
      <c r="B74" s="66"/>
      <c r="C74" s="70"/>
      <c r="D74" s="2" t="s">
        <v>19</v>
      </c>
      <c r="E74" s="3">
        <f t="shared" si="25"/>
        <v>0</v>
      </c>
      <c r="F74" s="3">
        <v>0</v>
      </c>
      <c r="G74" s="3">
        <v>0</v>
      </c>
      <c r="H74" s="3">
        <v>0</v>
      </c>
      <c r="I74" s="4">
        <v>0</v>
      </c>
      <c r="J74" s="4">
        <v>0</v>
      </c>
      <c r="K74" s="4">
        <v>0</v>
      </c>
      <c r="L74" s="4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</row>
    <row r="75" spans="1:17" ht="15.75" thickBot="1" x14ac:dyDescent="0.3">
      <c r="A75" s="65"/>
      <c r="B75" s="66"/>
      <c r="C75" s="70"/>
      <c r="D75" s="2" t="s">
        <v>20</v>
      </c>
      <c r="E75" s="3">
        <f>F75+G75+H75+I75</f>
        <v>2790000</v>
      </c>
      <c r="F75" s="3">
        <v>2000000</v>
      </c>
      <c r="G75" s="3">
        <v>700000</v>
      </c>
      <c r="H75" s="3">
        <v>0</v>
      </c>
      <c r="I75" s="4">
        <v>90000</v>
      </c>
      <c r="J75" s="4">
        <v>0</v>
      </c>
      <c r="K75" s="4">
        <v>0</v>
      </c>
      <c r="L75" s="4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</row>
    <row r="76" spans="1:17" ht="30.75" thickBot="1" x14ac:dyDescent="0.3">
      <c r="A76" s="67"/>
      <c r="B76" s="68"/>
      <c r="C76" s="71"/>
      <c r="D76" s="2" t="s">
        <v>21</v>
      </c>
      <c r="E76" s="3">
        <f t="shared" si="25"/>
        <v>0</v>
      </c>
      <c r="F76" s="3">
        <v>0</v>
      </c>
      <c r="G76" s="3">
        <v>0</v>
      </c>
      <c r="H76" s="3">
        <v>0</v>
      </c>
      <c r="I76" s="4">
        <v>0</v>
      </c>
      <c r="J76" s="4">
        <v>0</v>
      </c>
      <c r="K76" s="4">
        <v>0</v>
      </c>
      <c r="L76" s="4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</row>
    <row r="77" spans="1:17" ht="15.75" thickBot="1" x14ac:dyDescent="0.3">
      <c r="A77" s="57" t="s">
        <v>29</v>
      </c>
      <c r="B77" s="58"/>
      <c r="C77" s="54"/>
      <c r="D77" s="7" t="s">
        <v>17</v>
      </c>
      <c r="E77" s="4">
        <f>SUM(F77:L77)</f>
        <v>331876181.16999996</v>
      </c>
      <c r="F77" s="4">
        <f>SUM(F78:F81)</f>
        <v>6693378.6699999999</v>
      </c>
      <c r="G77" s="4">
        <f>SUM(G78:G81)</f>
        <v>95909608.420000002</v>
      </c>
      <c r="H77" s="4">
        <f>SUM(H78:H81)</f>
        <v>96658206.569999993</v>
      </c>
      <c r="I77" s="4">
        <f t="shared" ref="I77:K77" si="26">SUM(I78:I81)</f>
        <v>111179198.62</v>
      </c>
      <c r="J77" s="4">
        <f t="shared" si="26"/>
        <v>9646111.1099999994</v>
      </c>
      <c r="K77" s="4">
        <f t="shared" si="26"/>
        <v>10717888.890000001</v>
      </c>
      <c r="L77" s="4">
        <f t="shared" ref="L77" si="27">SUM(L78:L80)</f>
        <v>1071788.8899999999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ht="15.75" thickBot="1" x14ac:dyDescent="0.3">
      <c r="A78" s="59"/>
      <c r="B78" s="60"/>
      <c r="C78" s="55"/>
      <c r="D78" s="7" t="s">
        <v>18</v>
      </c>
      <c r="E78" s="4">
        <f>SUM(F78:L78)</f>
        <v>67723600</v>
      </c>
      <c r="F78" s="4">
        <v>0</v>
      </c>
      <c r="G78" s="4">
        <v>3782900</v>
      </c>
      <c r="H78" s="4">
        <f t="shared" ref="H78:I80" si="28">H67</f>
        <v>53407100</v>
      </c>
      <c r="I78" s="4">
        <f t="shared" si="28"/>
        <v>3385800</v>
      </c>
      <c r="J78" s="4">
        <f t="shared" ref="J78:L78" si="29">J67</f>
        <v>3385800</v>
      </c>
      <c r="K78" s="4">
        <f t="shared" si="29"/>
        <v>3762000</v>
      </c>
      <c r="L78" s="4">
        <f t="shared" si="29"/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</row>
    <row r="79" spans="1:17" ht="15.75" thickBot="1" x14ac:dyDescent="0.3">
      <c r="A79" s="59"/>
      <c r="B79" s="60"/>
      <c r="C79" s="55"/>
      <c r="D79" s="7" t="s">
        <v>19</v>
      </c>
      <c r="E79" s="4">
        <f t="shared" ref="E79:E81" si="30">SUM(F79:L79)</f>
        <v>62202893.310000002</v>
      </c>
      <c r="F79" s="4">
        <v>2258657.4</v>
      </c>
      <c r="G79" s="4">
        <v>5916843.5899999999</v>
      </c>
      <c r="H79" s="4">
        <f t="shared" si="28"/>
        <v>35300353.850000001</v>
      </c>
      <c r="I79" s="4">
        <f t="shared" si="28"/>
        <v>7547238.4699999997</v>
      </c>
      <c r="J79" s="4">
        <f t="shared" ref="J79:L79" si="31">J68</f>
        <v>5295700</v>
      </c>
      <c r="K79" s="4">
        <f t="shared" si="31"/>
        <v>5884100</v>
      </c>
      <c r="L79" s="4">
        <f t="shared" si="31"/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</row>
    <row r="80" spans="1:17" ht="15.75" thickBot="1" x14ac:dyDescent="0.3">
      <c r="A80" s="59"/>
      <c r="B80" s="60"/>
      <c r="C80" s="55"/>
      <c r="D80" s="7" t="s">
        <v>20</v>
      </c>
      <c r="E80" s="4">
        <f>SUM(F80:L80)</f>
        <v>201949687.85999998</v>
      </c>
      <c r="F80" s="4">
        <v>4434721.2699999996</v>
      </c>
      <c r="G80" s="4">
        <f>86909864.83-G75</f>
        <v>86209864.829999998</v>
      </c>
      <c r="H80" s="4">
        <f t="shared" si="28"/>
        <v>7950752.7200000007</v>
      </c>
      <c r="I80" s="4">
        <f>I69</f>
        <v>100246160.15000001</v>
      </c>
      <c r="J80" s="4">
        <f t="shared" ref="J80:L80" si="32">J69</f>
        <v>964611.11</v>
      </c>
      <c r="K80" s="4">
        <f t="shared" si="32"/>
        <v>1071788.8899999999</v>
      </c>
      <c r="L80" s="4">
        <f t="shared" si="32"/>
        <v>1071788.8899999999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ht="30.75" thickBot="1" x14ac:dyDescent="0.3">
      <c r="A81" s="61"/>
      <c r="B81" s="62"/>
      <c r="C81" s="56"/>
      <c r="D81" s="7" t="s">
        <v>21</v>
      </c>
      <c r="E81" s="4">
        <f t="shared" si="30"/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</row>
  </sheetData>
  <mergeCells count="46">
    <mergeCell ref="E7:Q7"/>
    <mergeCell ref="E8:E9"/>
    <mergeCell ref="F8:Q8"/>
    <mergeCell ref="C16:C20"/>
    <mergeCell ref="A7:A9"/>
    <mergeCell ref="B7:B9"/>
    <mergeCell ref="C7:C9"/>
    <mergeCell ref="D7:D9"/>
    <mergeCell ref="A77:B81"/>
    <mergeCell ref="C77:C81"/>
    <mergeCell ref="A41:A45"/>
    <mergeCell ref="B41:B45"/>
    <mergeCell ref="C41:C45"/>
    <mergeCell ref="A46:A50"/>
    <mergeCell ref="B46:B50"/>
    <mergeCell ref="C46:C50"/>
    <mergeCell ref="A72:B76"/>
    <mergeCell ref="C72:C76"/>
    <mergeCell ref="A56:B60"/>
    <mergeCell ref="C56:C60"/>
    <mergeCell ref="A61:B65"/>
    <mergeCell ref="C61:C65"/>
    <mergeCell ref="A66:B70"/>
    <mergeCell ref="C66:C70"/>
    <mergeCell ref="N2:Q2"/>
    <mergeCell ref="O3:Q3"/>
    <mergeCell ref="O4:Q4"/>
    <mergeCell ref="A5:Q5"/>
    <mergeCell ref="A71:Q71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B36:B40"/>
    <mergeCell ref="C36:C40"/>
    <mergeCell ref="A36:A40"/>
    <mergeCell ref="A31:A35"/>
    <mergeCell ref="B31:B35"/>
    <mergeCell ref="C31:C35"/>
  </mergeCells>
  <pageMargins left="0.39370078740157483" right="0.70866141732283472" top="0.74803149606299213" bottom="0.74803149606299213" header="0.31496062992125984" footer="0.31496062992125984"/>
  <pageSetup paperSize="9" scale="48" firstPageNumber="3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6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2023-03-24T07:25:14Z</dcterms:modified>
</cp:coreProperties>
</file>