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2. Основ. мероприят. (2)" sheetId="12" r:id="rId1"/>
    <sheet name="показатели" sheetId="13" r:id="rId2"/>
  </sheets>
  <definedNames>
    <definedName name="_xlnm.Print_Titles" localSheetId="0">'2. Основ. мероприят. (2)'!$5:$8</definedName>
  </definedNames>
  <calcPr calcId="144525"/>
</workbook>
</file>

<file path=xl/calcChain.xml><?xml version="1.0" encoding="utf-8"?>
<calcChain xmlns="http://schemas.openxmlformats.org/spreadsheetml/2006/main">
  <c r="I54" i="12" l="1"/>
  <c r="I49" i="12"/>
  <c r="K132" i="12" l="1"/>
  <c r="K131" i="12"/>
  <c r="K152" i="12"/>
  <c r="J152" i="12"/>
  <c r="I152" i="12"/>
  <c r="K113" i="12" l="1"/>
  <c r="K43" i="12"/>
  <c r="K40" i="12" s="1"/>
  <c r="K10" i="12"/>
  <c r="H116" i="12"/>
  <c r="H113" i="12"/>
  <c r="K20" i="12" l="1"/>
  <c r="I30" i="12" l="1"/>
  <c r="H154" i="12" l="1"/>
  <c r="H134" i="12"/>
  <c r="H142" i="12"/>
  <c r="H131" i="12"/>
  <c r="H152" i="12" l="1"/>
  <c r="H115" i="12"/>
  <c r="G152" i="12" l="1"/>
  <c r="F152" i="12"/>
  <c r="G151" i="12"/>
  <c r="G149" i="12" s="1"/>
  <c r="F151" i="12"/>
  <c r="G144" i="12"/>
  <c r="F144" i="12"/>
  <c r="G139" i="12"/>
  <c r="F139" i="12"/>
  <c r="G132" i="12"/>
  <c r="F132" i="12"/>
  <c r="F131" i="12"/>
  <c r="F129" i="12" s="1"/>
  <c r="G129" i="12"/>
  <c r="G124" i="12"/>
  <c r="F124" i="12"/>
  <c r="G118" i="12"/>
  <c r="F118" i="12"/>
  <c r="G117" i="12"/>
  <c r="G127" i="12" s="1"/>
  <c r="F117" i="12"/>
  <c r="F127" i="12" s="1"/>
  <c r="G111" i="12"/>
  <c r="F111" i="12"/>
  <c r="G103" i="12"/>
  <c r="F103" i="12"/>
  <c r="G98" i="12"/>
  <c r="F98" i="12"/>
  <c r="G93" i="12"/>
  <c r="F93" i="12"/>
  <c r="F83" i="12"/>
  <c r="F82" i="12" s="1"/>
  <c r="G82" i="12"/>
  <c r="G62" i="12"/>
  <c r="F62" i="12"/>
  <c r="G60" i="12"/>
  <c r="G59" i="12"/>
  <c r="F59" i="12"/>
  <c r="G58" i="12"/>
  <c r="F58" i="12"/>
  <c r="F55" i="12"/>
  <c r="F51" i="12" s="1"/>
  <c r="G51" i="12"/>
  <c r="G43" i="12"/>
  <c r="G40" i="12" s="1"/>
  <c r="F43" i="12"/>
  <c r="F42" i="12"/>
  <c r="G30" i="12"/>
  <c r="F30" i="12"/>
  <c r="G25" i="12"/>
  <c r="G20" i="12"/>
  <c r="G15" i="12"/>
  <c r="G10" i="12"/>
  <c r="F60" i="12" l="1"/>
  <c r="F149" i="12"/>
  <c r="H132" i="12" l="1"/>
  <c r="H43" i="12"/>
  <c r="H30" i="12" l="1"/>
  <c r="J131" i="12" l="1"/>
  <c r="I131" i="12"/>
  <c r="J132" i="12" l="1"/>
  <c r="I132" i="12"/>
  <c r="J129" i="12" l="1"/>
  <c r="E133" i="12"/>
  <c r="H58" i="12" l="1"/>
  <c r="H125" i="12" s="1"/>
  <c r="H40" i="12"/>
  <c r="J35" i="12"/>
  <c r="I35" i="12"/>
  <c r="H35" i="12"/>
  <c r="J25" i="12"/>
  <c r="I25" i="12"/>
  <c r="H25" i="12"/>
  <c r="J20" i="12"/>
  <c r="I20" i="12"/>
  <c r="H20" i="12"/>
  <c r="J15" i="12"/>
  <c r="I15" i="12"/>
  <c r="H15" i="12"/>
  <c r="H10" i="12"/>
  <c r="J43" i="12"/>
  <c r="J40" i="12" s="1"/>
  <c r="I43" i="12"/>
  <c r="I40" i="12" s="1"/>
  <c r="I10" i="12" l="1"/>
  <c r="J10" i="12"/>
  <c r="J116" i="12"/>
  <c r="J126" i="12" s="1"/>
  <c r="E40" i="12"/>
  <c r="I151" i="12"/>
  <c r="I149" i="12" s="1"/>
  <c r="H151" i="12"/>
  <c r="H144" i="12"/>
  <c r="E145" i="12"/>
  <c r="E146" i="12"/>
  <c r="E147" i="12"/>
  <c r="H139" i="12"/>
  <c r="I139" i="12"/>
  <c r="J139" i="12"/>
  <c r="K139" i="12"/>
  <c r="E140" i="12"/>
  <c r="E141" i="12"/>
  <c r="E130" i="12"/>
  <c r="E132" i="12"/>
  <c r="E155" i="12"/>
  <c r="P129" i="12"/>
  <c r="P124" i="12"/>
  <c r="O124" i="12"/>
  <c r="N124" i="12"/>
  <c r="M124" i="12"/>
  <c r="L124" i="12"/>
  <c r="K124" i="12"/>
  <c r="J124" i="12"/>
  <c r="I124" i="12"/>
  <c r="H124" i="12"/>
  <c r="P117" i="12"/>
  <c r="P127" i="12" s="1"/>
  <c r="K117" i="12"/>
  <c r="K127" i="12" s="1"/>
  <c r="J117" i="12"/>
  <c r="J127" i="12" s="1"/>
  <c r="I117" i="12"/>
  <c r="I127" i="12" s="1"/>
  <c r="E114" i="12"/>
  <c r="E158" i="12"/>
  <c r="E157" i="12"/>
  <c r="E156" i="12"/>
  <c r="E154" i="12"/>
  <c r="P153" i="12"/>
  <c r="E153" i="12" s="1"/>
  <c r="P152" i="12"/>
  <c r="P151" i="12"/>
  <c r="P150" i="12"/>
  <c r="E150" i="12" s="1"/>
  <c r="E148" i="12"/>
  <c r="E143" i="12"/>
  <c r="P139" i="12"/>
  <c r="E138" i="12"/>
  <c r="E137" i="12"/>
  <c r="E136" i="12"/>
  <c r="E135" i="12"/>
  <c r="E134" i="12"/>
  <c r="E122" i="12"/>
  <c r="E121" i="12"/>
  <c r="E120" i="12"/>
  <c r="E119" i="12"/>
  <c r="P118" i="12"/>
  <c r="O118" i="12"/>
  <c r="N118" i="12"/>
  <c r="M118" i="12"/>
  <c r="L118" i="12"/>
  <c r="K118" i="12"/>
  <c r="J118" i="12"/>
  <c r="I118" i="12"/>
  <c r="H118" i="12"/>
  <c r="P149" i="12" l="1"/>
  <c r="H149" i="12"/>
  <c r="E118" i="12"/>
  <c r="H129" i="12"/>
  <c r="E144" i="12"/>
  <c r="K151" i="12"/>
  <c r="E131" i="12"/>
  <c r="E139" i="12"/>
  <c r="E152" i="12"/>
  <c r="I129" i="12"/>
  <c r="E142" i="12"/>
  <c r="E124" i="12"/>
  <c r="K149" i="12" l="1"/>
  <c r="J151" i="12"/>
  <c r="E129" i="12"/>
  <c r="P111" i="12"/>
  <c r="O111" i="12"/>
  <c r="N111" i="12"/>
  <c r="M111" i="12"/>
  <c r="L111" i="12"/>
  <c r="K111" i="12"/>
  <c r="J111" i="12"/>
  <c r="I111" i="12"/>
  <c r="H111" i="12"/>
  <c r="P103" i="12"/>
  <c r="O103" i="12"/>
  <c r="N103" i="12"/>
  <c r="M103" i="12"/>
  <c r="L103" i="12"/>
  <c r="K103" i="12"/>
  <c r="J103" i="12"/>
  <c r="I103" i="12"/>
  <c r="H103" i="12"/>
  <c r="P99" i="12"/>
  <c r="E99" i="12" s="1"/>
  <c r="P98" i="12"/>
  <c r="O98" i="12"/>
  <c r="N98" i="12"/>
  <c r="M98" i="12"/>
  <c r="L98" i="12"/>
  <c r="K98" i="12"/>
  <c r="J98" i="12"/>
  <c r="I98" i="12"/>
  <c r="H98" i="12"/>
  <c r="P97" i="12"/>
  <c r="E97" i="12" s="1"/>
  <c r="P95" i="12"/>
  <c r="P93" i="12" s="1"/>
  <c r="P94" i="12"/>
  <c r="E94" i="12" s="1"/>
  <c r="O93" i="12"/>
  <c r="N93" i="12"/>
  <c r="M93" i="12"/>
  <c r="L93" i="12"/>
  <c r="K93" i="12"/>
  <c r="J93" i="12"/>
  <c r="I93" i="12"/>
  <c r="H93" i="12"/>
  <c r="E112" i="12"/>
  <c r="E109" i="12"/>
  <c r="P108" i="12"/>
  <c r="E107" i="12"/>
  <c r="E106" i="12"/>
  <c r="E105" i="12"/>
  <c r="E104" i="12"/>
  <c r="E102" i="12"/>
  <c r="E101" i="12"/>
  <c r="E100" i="12"/>
  <c r="E96" i="12"/>
  <c r="E91" i="12"/>
  <c r="O90" i="12"/>
  <c r="N90" i="12"/>
  <c r="M90" i="12"/>
  <c r="L90" i="12"/>
  <c r="O89" i="12"/>
  <c r="O110" i="12" s="1"/>
  <c r="N89" i="12"/>
  <c r="N110" i="12" s="1"/>
  <c r="M89" i="12"/>
  <c r="M110" i="12" s="1"/>
  <c r="L89" i="12"/>
  <c r="L110" i="12" s="1"/>
  <c r="E88" i="12"/>
  <c r="P87" i="12"/>
  <c r="P82" i="12"/>
  <c r="O82" i="12"/>
  <c r="O117" i="12" s="1"/>
  <c r="O127" i="12" s="1"/>
  <c r="N82" i="12"/>
  <c r="N117" i="12" s="1"/>
  <c r="N127" i="12" s="1"/>
  <c r="M82" i="12"/>
  <c r="M117" i="12" s="1"/>
  <c r="M127" i="12" s="1"/>
  <c r="L82" i="12"/>
  <c r="L117" i="12" s="1"/>
  <c r="L127" i="12" s="1"/>
  <c r="K82" i="12"/>
  <c r="J82" i="12"/>
  <c r="I82" i="12"/>
  <c r="H82" i="12"/>
  <c r="K80" i="12"/>
  <c r="J80" i="12" s="1"/>
  <c r="I80" i="12" s="1"/>
  <c r="H80" i="12" s="1"/>
  <c r="K79" i="12"/>
  <c r="J79" i="12" s="1"/>
  <c r="K78" i="12"/>
  <c r="J78" i="12" s="1"/>
  <c r="P76" i="12"/>
  <c r="K76" i="12" s="1"/>
  <c r="P75" i="12"/>
  <c r="K75" i="12" s="1"/>
  <c r="J75" i="12" s="1"/>
  <c r="I75" i="12" s="1"/>
  <c r="H75" i="12" s="1"/>
  <c r="P74" i="12"/>
  <c r="K74" i="12" s="1"/>
  <c r="J74" i="12" s="1"/>
  <c r="I74" i="12" s="1"/>
  <c r="H74" i="12" s="1"/>
  <c r="P73" i="12"/>
  <c r="K73" i="12" s="1"/>
  <c r="J73" i="12" s="1"/>
  <c r="I73" i="12" s="1"/>
  <c r="H73" i="12" s="1"/>
  <c r="P71" i="12"/>
  <c r="E71" i="12" s="1"/>
  <c r="P70" i="12"/>
  <c r="P69" i="12"/>
  <c r="P89" i="12" s="1"/>
  <c r="P68" i="12"/>
  <c r="K66" i="12"/>
  <c r="E66" i="12" s="1"/>
  <c r="P62" i="12"/>
  <c r="O62" i="12"/>
  <c r="N62" i="12"/>
  <c r="M62" i="12"/>
  <c r="L62" i="12"/>
  <c r="K62" i="12"/>
  <c r="J62" i="12"/>
  <c r="I62" i="12"/>
  <c r="H62" i="12"/>
  <c r="P51" i="12"/>
  <c r="O51" i="12"/>
  <c r="N51" i="12"/>
  <c r="M51" i="12"/>
  <c r="L51" i="12"/>
  <c r="K51" i="12"/>
  <c r="J51" i="12"/>
  <c r="I51" i="12"/>
  <c r="H51" i="12"/>
  <c r="H47" i="12"/>
  <c r="G47" i="12" s="1"/>
  <c r="P46" i="12"/>
  <c r="O46" i="12"/>
  <c r="N46" i="12"/>
  <c r="M46" i="12"/>
  <c r="L46" i="12"/>
  <c r="K46" i="12"/>
  <c r="J46" i="12"/>
  <c r="I46" i="12"/>
  <c r="E86" i="12"/>
  <c r="E85" i="12"/>
  <c r="E83" i="12"/>
  <c r="E84" i="12"/>
  <c r="E81" i="12"/>
  <c r="E70" i="12"/>
  <c r="E69" i="12"/>
  <c r="E68" i="12"/>
  <c r="E65" i="12"/>
  <c r="E64" i="12"/>
  <c r="E63" i="12"/>
  <c r="E54" i="12"/>
  <c r="E53" i="12"/>
  <c r="E52" i="12"/>
  <c r="E50" i="12"/>
  <c r="E49" i="12"/>
  <c r="E48" i="12"/>
  <c r="E39" i="12"/>
  <c r="E38" i="12"/>
  <c r="E37" i="12"/>
  <c r="E36" i="12"/>
  <c r="E34" i="12"/>
  <c r="E33" i="12"/>
  <c r="E32" i="12"/>
  <c r="E31" i="12"/>
  <c r="E29" i="12"/>
  <c r="E28" i="12"/>
  <c r="E27" i="12"/>
  <c r="E26" i="12"/>
  <c r="E24" i="12"/>
  <c r="E23" i="12"/>
  <c r="E22" i="12"/>
  <c r="E21" i="12"/>
  <c r="E14" i="12"/>
  <c r="E13" i="12"/>
  <c r="E12" i="12"/>
  <c r="E11" i="12"/>
  <c r="E19" i="12"/>
  <c r="E17" i="12"/>
  <c r="E16" i="12"/>
  <c r="G74" i="12" l="1"/>
  <c r="G75" i="12"/>
  <c r="G80" i="12"/>
  <c r="F80" i="12" s="1"/>
  <c r="E80" i="12" s="1"/>
  <c r="G46" i="12"/>
  <c r="F47" i="12"/>
  <c r="G57" i="12"/>
  <c r="G56" i="12" s="1"/>
  <c r="G73" i="12"/>
  <c r="F73" i="12" s="1"/>
  <c r="E73" i="12" s="1"/>
  <c r="L87" i="12"/>
  <c r="E98" i="12"/>
  <c r="N87" i="12"/>
  <c r="E103" i="12"/>
  <c r="H127" i="12"/>
  <c r="E117" i="12"/>
  <c r="E95" i="12"/>
  <c r="E82" i="12"/>
  <c r="J149" i="12"/>
  <c r="E149" i="12" s="1"/>
  <c r="E151" i="12"/>
  <c r="E55" i="12"/>
  <c r="P110" i="12"/>
  <c r="O87" i="12"/>
  <c r="P90" i="12"/>
  <c r="J89" i="12"/>
  <c r="J110" i="12" s="1"/>
  <c r="N108" i="12"/>
  <c r="L108" i="12"/>
  <c r="M108" i="12"/>
  <c r="M87" i="12"/>
  <c r="J90" i="12"/>
  <c r="E93" i="12"/>
  <c r="K90" i="12"/>
  <c r="O108" i="12"/>
  <c r="H46" i="12"/>
  <c r="K89" i="12"/>
  <c r="K110" i="12" s="1"/>
  <c r="H90" i="12"/>
  <c r="I90" i="12"/>
  <c r="J76" i="12"/>
  <c r="I78" i="12"/>
  <c r="I79" i="12"/>
  <c r="I89" i="12" s="1"/>
  <c r="I110" i="12" s="1"/>
  <c r="E77" i="12"/>
  <c r="E72" i="12"/>
  <c r="E67" i="12"/>
  <c r="E62" i="12"/>
  <c r="F46" i="12" l="1"/>
  <c r="F57" i="12"/>
  <c r="F56" i="12" s="1"/>
  <c r="G90" i="12"/>
  <c r="F75" i="12"/>
  <c r="F74" i="12"/>
  <c r="E127" i="12"/>
  <c r="I108" i="12"/>
  <c r="I87" i="12"/>
  <c r="J87" i="12"/>
  <c r="J108" i="12"/>
  <c r="K87" i="12"/>
  <c r="K108" i="12"/>
  <c r="H78" i="12"/>
  <c r="G78" i="12" s="1"/>
  <c r="F78" i="12" s="1"/>
  <c r="H79" i="12"/>
  <c r="I76" i="12"/>
  <c r="E47" i="12"/>
  <c r="H89" i="12" l="1"/>
  <c r="H110" i="12" s="1"/>
  <c r="G79" i="12"/>
  <c r="F90" i="12"/>
  <c r="E75" i="12"/>
  <c r="G116" i="12"/>
  <c r="G126" i="12" s="1"/>
  <c r="E74" i="12"/>
  <c r="E111" i="12"/>
  <c r="H87" i="12"/>
  <c r="H108" i="12"/>
  <c r="H76" i="12"/>
  <c r="G76" i="12" s="1"/>
  <c r="F76" i="12" s="1"/>
  <c r="F116" i="12" l="1"/>
  <c r="F126" i="12" s="1"/>
  <c r="E90" i="12"/>
  <c r="F79" i="12"/>
  <c r="F89" i="12" s="1"/>
  <c r="G89" i="12"/>
  <c r="E78" i="12"/>
  <c r="F110" i="12" l="1"/>
  <c r="F108" i="12" s="1"/>
  <c r="F115" i="12"/>
  <c r="E89" i="12"/>
  <c r="E79" i="12"/>
  <c r="G110" i="12"/>
  <c r="G108" i="12" s="1"/>
  <c r="G115" i="12"/>
  <c r="G87" i="12"/>
  <c r="F87" i="12"/>
  <c r="E87" i="12" s="1"/>
  <c r="E110" i="12"/>
  <c r="E108" i="12"/>
  <c r="E76" i="12"/>
  <c r="G125" i="12" l="1"/>
  <c r="G123" i="12" s="1"/>
  <c r="G113" i="12"/>
  <c r="F125" i="12"/>
  <c r="F123" i="12" s="1"/>
  <c r="F113" i="12"/>
  <c r="P60" i="12"/>
  <c r="O60" i="12"/>
  <c r="N60" i="12"/>
  <c r="M60" i="12"/>
  <c r="L60" i="12"/>
  <c r="K60" i="12"/>
  <c r="J60" i="12"/>
  <c r="I60" i="12"/>
  <c r="H60" i="12"/>
  <c r="P59" i="12"/>
  <c r="P116" i="12" s="1"/>
  <c r="P126" i="12" s="1"/>
  <c r="O59" i="12"/>
  <c r="O116" i="12" s="1"/>
  <c r="O126" i="12" s="1"/>
  <c r="N59" i="12"/>
  <c r="N116" i="12" s="1"/>
  <c r="N126" i="12" s="1"/>
  <c r="M59" i="12"/>
  <c r="M116" i="12" s="1"/>
  <c r="M126" i="12" s="1"/>
  <c r="L59" i="12"/>
  <c r="L116" i="12" s="1"/>
  <c r="L126" i="12" s="1"/>
  <c r="K59" i="12"/>
  <c r="K116" i="12" s="1"/>
  <c r="K126" i="12" s="1"/>
  <c r="J59" i="12"/>
  <c r="I59" i="12"/>
  <c r="I116" i="12" s="1"/>
  <c r="H59" i="12"/>
  <c r="P58" i="12"/>
  <c r="P115" i="12" s="1"/>
  <c r="O58" i="12"/>
  <c r="O115" i="12" s="1"/>
  <c r="N58" i="12"/>
  <c r="N115" i="12" s="1"/>
  <c r="M58" i="12"/>
  <c r="M115" i="12" s="1"/>
  <c r="L58" i="12"/>
  <c r="L115" i="12" s="1"/>
  <c r="K58" i="12"/>
  <c r="K115" i="12" s="1"/>
  <c r="J58" i="12"/>
  <c r="J115" i="12" s="1"/>
  <c r="I58" i="12"/>
  <c r="I115" i="12" s="1"/>
  <c r="P57" i="12"/>
  <c r="O57" i="12"/>
  <c r="N57" i="12"/>
  <c r="M57" i="12"/>
  <c r="L57" i="12"/>
  <c r="K57" i="12"/>
  <c r="J57" i="12"/>
  <c r="I57" i="12"/>
  <c r="H57" i="12"/>
  <c r="I113" i="12" l="1"/>
  <c r="I126" i="12"/>
  <c r="E126" i="12" s="1"/>
  <c r="H126" i="12"/>
  <c r="H123" i="12" s="1"/>
  <c r="O113" i="12"/>
  <c r="O125" i="12"/>
  <c r="O123" i="12" s="1"/>
  <c r="L113" i="12"/>
  <c r="L125" i="12"/>
  <c r="L123" i="12" s="1"/>
  <c r="P113" i="12"/>
  <c r="P125" i="12"/>
  <c r="P123" i="12" s="1"/>
  <c r="K125" i="12"/>
  <c r="I125" i="12"/>
  <c r="M125" i="12"/>
  <c r="M123" i="12" s="1"/>
  <c r="M113" i="12"/>
  <c r="E116" i="12"/>
  <c r="E115" i="12"/>
  <c r="J113" i="12"/>
  <c r="J125" i="12"/>
  <c r="J123" i="12" s="1"/>
  <c r="N113" i="12"/>
  <c r="N125" i="12"/>
  <c r="N123" i="12" s="1"/>
  <c r="E10" i="12"/>
  <c r="E57" i="12"/>
  <c r="E41" i="12"/>
  <c r="E18" i="12"/>
  <c r="E25" i="12"/>
  <c r="E42" i="12"/>
  <c r="E46" i="12"/>
  <c r="E59" i="12"/>
  <c r="E20" i="12"/>
  <c r="E44" i="12"/>
  <c r="E58" i="12"/>
  <c r="E15" i="12"/>
  <c r="E35" i="12"/>
  <c r="E30" i="12"/>
  <c r="E51" i="12"/>
  <c r="E60" i="12"/>
  <c r="H56" i="12"/>
  <c r="L56" i="12"/>
  <c r="P56" i="12"/>
  <c r="I56" i="12"/>
  <c r="M56" i="12"/>
  <c r="K56" i="12"/>
  <c r="O56" i="12"/>
  <c r="J56" i="12"/>
  <c r="N56" i="12"/>
  <c r="I123" i="12" l="1"/>
  <c r="K123" i="12"/>
  <c r="E123" i="12" s="1"/>
  <c r="E125" i="12"/>
  <c r="E113" i="12"/>
  <c r="E56" i="12"/>
  <c r="E43" i="12"/>
</calcChain>
</file>

<file path=xl/sharedStrings.xml><?xml version="1.0" encoding="utf-8"?>
<sst xmlns="http://schemas.openxmlformats.org/spreadsheetml/2006/main" count="298" uniqueCount="116">
  <si>
    <t>Ответственный исполнитель/соисполнитель</t>
  </si>
  <si>
    <t>Источники финансирования</t>
  </si>
  <si>
    <t>Всего</t>
  </si>
  <si>
    <t>2020 г.</t>
  </si>
  <si>
    <t>2021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</si>
  <si>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</si>
  <si>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</si>
  <si>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</si>
  <si>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</si>
  <si>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</si>
  <si>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</si>
  <si>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</si>
  <si>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</si>
  <si>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</si>
  <si>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</si>
  <si>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</si>
  <si>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</si>
  <si>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</si>
  <si>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1.1</t>
  </si>
  <si>
    <t>В том числе:</t>
  </si>
  <si>
    <t>1.2</t>
  </si>
  <si>
    <t>Итого по подпрограмме 1</t>
  </si>
  <si>
    <t>1.3</t>
  </si>
  <si>
    <t>2.1</t>
  </si>
  <si>
    <t>2.2</t>
  </si>
  <si>
    <t>Итого по подпрограмме 2</t>
  </si>
  <si>
    <t>1.4</t>
  </si>
  <si>
    <t>1.5</t>
  </si>
  <si>
    <t>1.6</t>
  </si>
  <si>
    <t>2022 г.</t>
  </si>
  <si>
    <t>Финансовые затраты на реализацию (руб.)</t>
  </si>
  <si>
    <t>Таблица 2</t>
  </si>
  <si>
    <t>Обеспечение и организация деятельности Муниципального казенного учреждения "Единая дежурно-диспетчерская служба" города Покачи (МКУ "ЕДДС" города Покачи)  (1,2,3)</t>
  </si>
  <si>
    <t xml:space="preserve"> МКУ "ЕДДС" города Покачи</t>
  </si>
  <si>
    <t>Подпрограмма 1 "Защита населения и территории города Покачи от чрезвычайных ситуаций, совершенствование гражданской обороны, обеспечение пожарной безопасности и безопасности людей на водных объектах"</t>
  </si>
  <si>
    <t>Подпрограмма 2 "Профилактика правонарушений на территории муниципального образования город Покачи"</t>
  </si>
  <si>
    <t>Подпрограмма 3 "Формирование законопослушного поведения участников дорожного движения"</t>
  </si>
  <si>
    <t>3.1</t>
  </si>
  <si>
    <t>3.2</t>
  </si>
  <si>
    <t>3.3</t>
  </si>
  <si>
    <t>3.4</t>
  </si>
  <si>
    <t>3.5</t>
  </si>
  <si>
    <t>Обеспечение подготовки и участия в окружных  соревнованиях среди отрядов юных инспекторов движения "Безопасное колесо" (2)</t>
  </si>
  <si>
    <t>Обеспечение пропаганды  поведения с соблюдением правил дорожного движения среди  населения, водителей транспортных средств, с задействованием группы (сообщества) в социальных сетях в том числе "Кибердружины" (2)</t>
  </si>
  <si>
    <t>Обеспечение мероприятий по пропагандистской  работе, в том числе в трудовых коллективах, по культуре вождения, выявления и минимизации количества так называемых "опасных водителей",  "лихачей", любителей "агрессивной езды", создание на телевидении и радио специальных программ  (2)</t>
  </si>
  <si>
    <t>Обеспечение рейдов, рекламных акций на дорогах, в местах массового пребывания людей с использованием средств коллективного отображения информации  (2)</t>
  </si>
  <si>
    <t>Обеспечение функционирования и развития систем видеонаблюдения с целью повышения безопасности дорожного движения(2)</t>
  </si>
  <si>
    <t xml:space="preserve">У по ВБ, ГО и ЧС администрации города Покачи </t>
  </si>
  <si>
    <t>Итого по подпрограмме 3</t>
  </si>
  <si>
    <t>У по ВБ, ГО и ЧС администрации города Покачи</t>
  </si>
  <si>
    <t>Обеспечение мероприятий по предупреждению и ликвидации чрезвычайных ситуаций природного и техногенного характера и минимизации их последствий (1)</t>
  </si>
  <si>
    <t>Обеспечение первичных мер пожарной безопасности на территории муниципального образования (1)</t>
  </si>
  <si>
    <t>Обеспечение мероприятий по обеспечению безопасности на водных объектах (1)</t>
  </si>
  <si>
    <t>Обеспечение мероприятий по содержанию и модернизации Системы-112 (доукомплектации) (1)</t>
  </si>
  <si>
    <t>Обеспечение мероприятий по обслуживанию и модернизации системы оповещения населения города Покачи об опасностях ТАСЦО (договора на приобретение, поставку товара и оборудования, оказания услуг, выполнению работ) (1)</t>
  </si>
  <si>
    <t>У по ВБ, ГО и ЧС; МКУ "ЕДДС" города Покачи</t>
  </si>
  <si>
    <t>Итого по подпрограмме 4</t>
  </si>
  <si>
    <t>Подпрограмма 4 "Профилактика незаконного оборота и потребления наркотических средств и психотропных веществ"</t>
  </si>
  <si>
    <t>4.1</t>
  </si>
  <si>
    <t>4.2</t>
  </si>
  <si>
    <t>4.3</t>
  </si>
  <si>
    <t>У по ВБ, ГО и ЧС администрации города Покачи, УО администрации города Покачи, УКСиМП администрации города Покачи</t>
  </si>
  <si>
    <t>Поддержка социально ориентированных некоммерческих организаций (далее - СОНКО), осуществляющих свою деятельность в сфере профилактики наркомании, комплексной реабилитации и ресоциализации лиц, потребляющих наркотические средства и психотропные вещества в немедицинских целях, а также волонтерских антинаркотических движений (4)</t>
  </si>
  <si>
    <t>Организация и проведение конкурсов, акций, слетов, реализация антинаркотических проектов с участием субъектов профилактики наркомании, в том числе общественности (4)</t>
  </si>
  <si>
    <t>Создание условий для деятельности субъектов профилактики наркомании (4)</t>
  </si>
  <si>
    <t>Федеральный бюджет</t>
  </si>
  <si>
    <t>Бюджет автономного округа</t>
  </si>
  <si>
    <t>Бюджет МО</t>
  </si>
  <si>
    <t>Иные источники финансирования</t>
  </si>
  <si>
    <t>Местный бюджет МО</t>
  </si>
  <si>
    <t>Прочие расходы</t>
  </si>
  <si>
    <t>Всего по муниципальной программе:</t>
  </si>
  <si>
    <t>Инвестиции в объекты муниципальной собственности</t>
  </si>
  <si>
    <t xml:space="preserve">Создание условий для деятельности народных дружин (3)
</t>
  </si>
  <si>
    <t xml:space="preserve">У по ВБ, ГО и ЧС администрации города Покачи
</t>
  </si>
  <si>
    <t xml:space="preserve">У по ВБ, ГО и ЧС администрации города Покачи, МКУ "ЕДДС"
</t>
  </si>
  <si>
    <t xml:space="preserve">Обеспечение функционирования и развития систем видеонаблюдения в сфере общественного порядка (3)
</t>
  </si>
  <si>
    <t>Распределение финансовых ресурсов муниципальной программы</t>
  </si>
  <si>
    <t>УО администрации города Покачи</t>
  </si>
  <si>
    <t>У по ВБ, ГО и ЧС администрации города Покачи, УО администрации города Покачи</t>
  </si>
  <si>
    <t>Ответственный исполнитель: У по ВБ, ГО и ЧС администрации города Покачи.</t>
  </si>
  <si>
    <t xml:space="preserve">Соисполнитель 1: О по СВ и СС администрации города Покачи
</t>
  </si>
  <si>
    <t>Соисполнитель 2:  УО администрации города Покачи</t>
  </si>
  <si>
    <t>Соисполнитель 3:  УКС и МП администрации города Покачи</t>
  </si>
  <si>
    <t>Соисполнитель 4:   МКУ "ЕДДС"</t>
  </si>
  <si>
    <t>Соисполнитель 5:   МУ "УКС"</t>
  </si>
  <si>
    <t>Целевые показатели муниципальной программы</t>
  </si>
  <si>
    <t>№ п/п</t>
  </si>
  <si>
    <t xml:space="preserve">  Наименование целевых показателей  </t>
  </si>
  <si>
    <t>Базовый целевой показатель на начало реализации Программы</t>
  </si>
  <si>
    <t>Значение целевого показателя на момент окончания действия Программы</t>
  </si>
  <si>
    <t>Количество населения, обученное в области гражданской обороны, чрезвычайных ситуаций и пожарной безопасности, чел.</t>
  </si>
  <si>
    <t>&lt;1 &gt; &lt;2&gt;</t>
  </si>
  <si>
    <t>Доля административных правонарушений, предусмотренных ст.  12.9, 12.12, 12.16, 12.19 КоАП РФ выявленных с помощью технических средств фотовидеофиксации, работающих в автоматическом режиме, в общем количестве таких правонарушений, где Д=Н(Квнпддстс) /О(Квнпдд) * 100, %</t>
  </si>
  <si>
    <t>&lt;3&gt;</t>
  </si>
  <si>
    <t>Общая распространенность наркомании (число зарегистрированных случаев на 100 тыс. человек населения), где Д=100000/Н(Счпн)*П(Кзсн), ед.</t>
  </si>
  <si>
    <t>Уровень преступности на улицах и в общественных местах (число 
зарегистрированных преступлений 
на 100 тыс. человек населения), где   К=Пх100 000/Н, ед.</t>
  </si>
  <si>
    <t>-</t>
  </si>
  <si>
    <t>2.1.</t>
  </si>
  <si>
    <t>Количество выявленных нарушений правил дорожного движения с помощью технических средств фотовидеофиксации, по которым вынесены постановления</t>
  </si>
  <si>
    <t>(Квнпддстс), ед.</t>
  </si>
  <si>
    <t>2.2.</t>
  </si>
  <si>
    <t>Количество выявленных нарушений правил дорожного движения (Квнпдд), ед.</t>
  </si>
  <si>
    <t>Количество зарегистрированных общеуголовных преступлений, ед.                  &lt;2&gt;</t>
  </si>
  <si>
    <t>3*</t>
  </si>
  <si>
    <t>Уровень преступности (число зарегистрированных преступлений на 100 тыс. человек населения), гда Д=100000/Н(Счпн)*П(Кзоп), ед.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</si>
  <si>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</si>
  <si>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</si>
  <si>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 xml:space="preserve">2* показатель исключается с 01.01.2023 в связи с отсутствием возможности модернизации комплексовы автоматической фиксации нарушений правил дорожного движения «Крис-С» и отсутствием </t>
  </si>
  <si>
    <t>поддержания интеграции с СПО «Паутина» и передачи данных по протоколу «Дупло 2.0»</t>
  </si>
  <si>
    <t>3* показатель исключен с 01.01.2022 в соответствии с ГП ХМАО-Югры "Профилактика правонарушений и обеспечение отдельных прав граждан".</t>
  </si>
  <si>
    <t>Таблица 6</t>
  </si>
  <si>
    <t>Приложение 1</t>
  </si>
  <si>
    <t>&lt;1&gt; - Указ Президента РФ от 01.01.2018 №2 «Об утверждении Основ государственной политики Российской Федерации в области пожарной безопасности на период до 2030 года»;
&lt;2&gt; - Указ Президента РФ от 11.01.2018 №12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                                                                                                                                                                                                                                                                             
&lt;3&gt; - Постановление Правительства ХМАО - Югры от 05.10.2018 №348-п «О государственной программе Ханты-Мансийского автономного округа - Югры «Профилактика правонарушений и обеспечение отдельных прав граждан».                                                                                                                                                                                                                                                                                                                                                                                                                                        (Показатель 2 рассчитывается как процентное соотношение количества выявленных нарушений правил дорожного движения к общему числу нарушений правил дорожного движения, зарегистрированных на территории города Покачи, по формуле:
Д = Н(Квнпддстс)/О(Квнпдд) * 100, где: Н - Количество выявленных нарушений правил дорожного движения с помощью технических средств фотовидеофиксации, по которым вынесены постановления (Квнпддстс), ед.; О - Общее количество выявленных нарушений правил дорожного движения (Квнпдд), ед.);                                                                                                                                                                                                      
(Показатель 3 рассчитывается как количество зарегистрированных преступлений на территории городского округа город Покачи, соотнесенных с численностью населения, по формуле:
К = П х 100 000 / Н, где К – коэффициент преступности, П – число совершенных преступлений на территории города Покачи за определенный период (преступления в общественных местах и на
улицах), Н  –  численность населения на территории города Покачи на конец года (начало следующего).                                                                                                                                                
(Показатель 5 рассчитывается как количество зарегистрированных случаев наркомании на территории городского округа город Покачи, соотнесенных с численностью населения, по формуле:
Д=100000/Н(Счпн)*П(Кзсн), где: Д - общая распространенность наркомании в расчете на 100 тысяч населения; П - количество зарегистрированных случаев наркомании  (Кзоп), чел.; Н - среднегодовая численность постоянного населения (Счпн), чел.).</t>
  </si>
  <si>
    <t xml:space="preserve">   к постановлению администрации города Покачи                                  от 25.10.2022 № 1110</t>
  </si>
  <si>
    <t xml:space="preserve">   Приложение 2                                                           к постановлению администрации города Покачи                                                                    от 25.10.2022 № 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</si>
</sst>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19]#,##0.00"/>
    <numFmt numFmtId="166" formatCode="0.00;[Red]0.00"/>
    <numFmt numFmtId="167" formatCode="#,##0.00;[Red]#,##0.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165" fontId="0" fillId="0" borderId="0"/>
    <xf numFmtId="164" fontId="3" fillId="0" borderId="0" applyFont="0" applyFill="0" applyBorder="0" applyAlignment="0" applyProtection="0"/>
    <xf numFmtId="165" fontId="3" fillId="0" borderId="0"/>
  </cellStyleXfs>
  <cellXfs count="212">
    <xf numFmtId="165" fontId="0" fillId="0" borderId="0" xfId="0"/>
    <xf numFmtId="165" fontId="1" fillId="0" borderId="0" xfId="0" applyFont="1" applyFill="1"/>
    <xf numFmtId="165" fontId="1" fillId="0" borderId="0" xfId="0" applyFont="1" applyFill="1" applyAlignment="1">
      <alignment vertical="top"/>
    </xf>
    <xf numFmtId="165" fontId="0" fillId="0" borderId="0" xfId="0" applyFill="1"/>
    <xf numFmtId="165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165" fontId="2" fillId="0" borderId="0" xfId="0" applyFont="1" applyFill="1" applyAlignment="1">
      <alignment horizontal="right" wrapText="1"/>
    </xf>
    <xf numFmtId="165" fontId="2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65" fontId="2" fillId="0" borderId="0" xfId="0" applyFont="1" applyFill="1" applyAlignment="1">
      <alignment horizontal="center"/>
    </xf>
    <xf numFmtId="165" fontId="2" fillId="0" borderId="1" xfId="0" applyFont="1" applyFill="1" applyBorder="1" applyAlignment="1">
      <alignment horizontal="center" wrapText="1"/>
    </xf>
    <xf numFmtId="165" fontId="0" fillId="0" borderId="0" xfId="0" applyFill="1" applyAlignment="1">
      <alignment horizontal="center"/>
    </xf>
    <xf numFmtId="167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165" fontId="11" fillId="0" borderId="1" xfId="0" applyFont="1" applyFill="1" applyBorder="1" applyAlignment="1">
      <alignment horizontal="center" vertical="center" wrapText="1"/>
    </xf>
    <xf numFmtId="165" fontId="12" fillId="0" borderId="1" xfId="0" applyFont="1" applyFill="1" applyBorder="1" applyAlignment="1">
      <alignment horizontal="center" wrapText="1"/>
    </xf>
    <xf numFmtId="165" fontId="7" fillId="0" borderId="1" xfId="0" applyFont="1" applyFill="1" applyBorder="1" applyAlignment="1">
      <alignment horizontal="center" vertical="center" wrapText="1"/>
    </xf>
    <xf numFmtId="165" fontId="10" fillId="0" borderId="1" xfId="0" applyFont="1" applyFill="1" applyBorder="1" applyAlignment="1">
      <alignment horizontal="center" wrapText="1"/>
    </xf>
    <xf numFmtId="165" fontId="2" fillId="0" borderId="1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9" fontId="13" fillId="0" borderId="6" xfId="0" applyNumberFormat="1" applyFont="1" applyFill="1" applyBorder="1" applyAlignment="1">
      <alignment horizontal="center" vertical="center"/>
    </xf>
    <xf numFmtId="165" fontId="5" fillId="0" borderId="1" xfId="0" applyFont="1" applyFill="1" applyBorder="1" applyAlignment="1">
      <alignment horizontal="center" vertical="center" wrapText="1"/>
    </xf>
    <xf numFmtId="165" fontId="5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0" xfId="0" applyFont="1" applyFill="1" applyAlignment="1">
      <alignment horizontal="right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1" xfId="0" applyFont="1" applyFill="1" applyBorder="1" applyAlignment="1">
      <alignment horizontal="center" vertical="center"/>
    </xf>
    <xf numFmtId="165" fontId="5" fillId="0" borderId="0" xfId="0" applyFont="1" applyFill="1" applyBorder="1" applyAlignment="1">
      <alignment horizontal="right" vertical="center" wrapText="1"/>
    </xf>
    <xf numFmtId="165" fontId="16" fillId="0" borderId="0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center" vertical="center" wrapText="1"/>
    </xf>
    <xf numFmtId="165" fontId="15" fillId="0" borderId="27" xfId="0" applyFont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center" wrapText="1"/>
    </xf>
    <xf numFmtId="165" fontId="2" fillId="0" borderId="0" xfId="0" applyFont="1" applyFill="1" applyAlignment="1">
      <alignment wrapText="1"/>
    </xf>
    <xf numFmtId="1" fontId="15" fillId="0" borderId="23" xfId="0" applyNumberFormat="1" applyFont="1" applyBorder="1" applyAlignment="1">
      <alignment horizontal="center" vertical="center" wrapText="1"/>
    </xf>
    <xf numFmtId="165" fontId="15" fillId="0" borderId="8" xfId="0" applyFont="1" applyBorder="1" applyAlignment="1">
      <alignment horizontal="center" vertical="center" wrapText="1"/>
    </xf>
    <xf numFmtId="1" fontId="15" fillId="0" borderId="37" xfId="0" applyNumberFormat="1" applyFont="1" applyBorder="1" applyAlignment="1">
      <alignment horizontal="center" vertical="center" wrapText="1"/>
    </xf>
    <xf numFmtId="1" fontId="15" fillId="0" borderId="47" xfId="0" applyNumberFormat="1" applyFont="1" applyBorder="1" applyAlignment="1">
      <alignment horizontal="center" vertical="center" wrapText="1"/>
    </xf>
    <xf numFmtId="1" fontId="15" fillId="0" borderId="52" xfId="0" applyNumberFormat="1" applyFont="1" applyBorder="1" applyAlignment="1">
      <alignment horizontal="center" vertical="center" wrapText="1"/>
    </xf>
    <xf numFmtId="1" fontId="15" fillId="0" borderId="38" xfId="0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9" fillId="0" borderId="52" xfId="0" applyFont="1" applyFill="1" applyBorder="1" applyAlignment="1">
      <alignment horizontal="center" vertical="center" wrapText="1"/>
    </xf>
    <xf numFmtId="165" fontId="9" fillId="0" borderId="50" xfId="0" applyFont="1" applyFill="1" applyBorder="1" applyAlignment="1">
      <alignment horizontal="center" vertical="center" wrapText="1"/>
    </xf>
    <xf numFmtId="165" fontId="9" fillId="0" borderId="51" xfId="0" applyFont="1" applyFill="1" applyBorder="1" applyAlignment="1">
      <alignment horizontal="center" vertical="center" wrapText="1"/>
    </xf>
    <xf numFmtId="165" fontId="9" fillId="0" borderId="37" xfId="0" applyFont="1" applyFill="1" applyBorder="1" applyAlignment="1">
      <alignment horizontal="center" vertical="center" wrapText="1"/>
    </xf>
    <xf numFmtId="165" fontId="9" fillId="0" borderId="38" xfId="0" applyFont="1" applyFill="1" applyBorder="1" applyAlignment="1">
      <alignment horizontal="center" vertical="center" wrapText="1"/>
    </xf>
    <xf numFmtId="165" fontId="9" fillId="0" borderId="47" xfId="0" applyFont="1" applyFill="1" applyBorder="1" applyAlignment="1">
      <alignment horizontal="center" vertical="center" wrapText="1"/>
    </xf>
    <xf numFmtId="165" fontId="9" fillId="0" borderId="17" xfId="0" applyFont="1" applyFill="1" applyBorder="1" applyAlignment="1">
      <alignment horizontal="center" vertical="top" wrapText="1"/>
    </xf>
    <xf numFmtId="165" fontId="11" fillId="0" borderId="0" xfId="0" applyFont="1" applyFill="1" applyBorder="1" applyAlignment="1">
      <alignment horizontal="center" vertical="center" wrapText="1"/>
    </xf>
    <xf numFmtId="165" fontId="17" fillId="0" borderId="0" xfId="0" applyFont="1" applyFill="1"/>
    <xf numFmtId="165" fontId="9" fillId="0" borderId="27" xfId="0" applyFont="1" applyFill="1" applyBorder="1" applyAlignment="1">
      <alignment horizontal="center" vertical="center" wrapText="1"/>
    </xf>
    <xf numFmtId="165" fontId="9" fillId="0" borderId="9" xfId="0" applyFont="1" applyFill="1" applyBorder="1" applyAlignment="1">
      <alignment horizontal="center" vertical="top" wrapText="1"/>
    </xf>
    <xf numFmtId="165" fontId="9" fillId="0" borderId="7" xfId="0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165" fontId="9" fillId="0" borderId="1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165" fontId="9" fillId="0" borderId="17" xfId="0" applyFont="1" applyFill="1" applyBorder="1" applyAlignment="1">
      <alignment horizontal="center" vertical="center" wrapText="1"/>
    </xf>
    <xf numFmtId="165" fontId="9" fillId="0" borderId="27" xfId="0" applyFont="1" applyBorder="1" applyAlignment="1">
      <alignment horizontal="center" vertical="center" wrapText="1"/>
    </xf>
    <xf numFmtId="165" fontId="11" fillId="0" borderId="0" xfId="0" applyFont="1" applyBorder="1" applyAlignment="1">
      <alignment horizontal="center" vertical="center" wrapText="1"/>
    </xf>
    <xf numFmtId="165" fontId="17" fillId="0" borderId="0" xfId="0" applyFont="1"/>
    <xf numFmtId="1" fontId="9" fillId="0" borderId="47" xfId="0" applyNumberFormat="1" applyFont="1" applyFill="1" applyBorder="1" applyAlignment="1">
      <alignment horizontal="center" vertical="center" wrapText="1"/>
    </xf>
    <xf numFmtId="165" fontId="9" fillId="0" borderId="0" xfId="0" applyFont="1" applyFill="1" applyBorder="1" applyAlignment="1">
      <alignment horizontal="center" vertical="center" wrapText="1"/>
    </xf>
    <xf numFmtId="165" fontId="9" fillId="0" borderId="0" xfId="0" applyFont="1" applyAlignment="1">
      <alignment horizontal="left" wrapText="1"/>
    </xf>
    <xf numFmtId="165" fontId="9" fillId="0" borderId="0" xfId="0" applyFont="1" applyFill="1"/>
    <xf numFmtId="165" fontId="9" fillId="0" borderId="0" xfId="0" applyFont="1" applyFill="1" applyBorder="1" applyAlignment="1">
      <alignment horizontal="left" vertical="center" wrapText="1"/>
    </xf>
    <xf numFmtId="165" fontId="2" fillId="0" borderId="0" xfId="0" applyFont="1" applyFill="1" applyAlignment="1">
      <alignment horizontal="right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vertical="center" wrapText="1"/>
    </xf>
    <xf numFmtId="165" fontId="2" fillId="0" borderId="9" xfId="0" applyFont="1" applyFill="1" applyBorder="1" applyAlignment="1">
      <alignment horizontal="center" vertical="center" wrapText="1"/>
    </xf>
    <xf numFmtId="165" fontId="2" fillId="0" borderId="7" xfId="0" applyFont="1" applyFill="1" applyBorder="1" applyAlignment="1">
      <alignment horizontal="center" vertical="center" wrapText="1"/>
    </xf>
    <xf numFmtId="165" fontId="6" fillId="0" borderId="3" xfId="0" applyFont="1" applyFill="1" applyBorder="1" applyAlignment="1">
      <alignment horizontal="center" vertical="center"/>
    </xf>
    <xf numFmtId="165" fontId="6" fillId="0" borderId="4" xfId="0" applyFont="1" applyFill="1" applyBorder="1" applyAlignment="1">
      <alignment horizontal="center" vertical="center"/>
    </xf>
    <xf numFmtId="165" fontId="6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65" fontId="2" fillId="0" borderId="6" xfId="0" applyFont="1" applyFill="1" applyBorder="1" applyAlignment="1">
      <alignment horizontal="left"/>
    </xf>
    <xf numFmtId="165" fontId="2" fillId="0" borderId="9" xfId="0" applyFont="1" applyFill="1" applyBorder="1" applyAlignment="1">
      <alignment horizontal="left"/>
    </xf>
    <xf numFmtId="165" fontId="2" fillId="0" borderId="7" xfId="0" applyFont="1" applyFill="1" applyBorder="1" applyAlignment="1">
      <alignment horizontal="left"/>
    </xf>
    <xf numFmtId="165" fontId="2" fillId="0" borderId="6" xfId="0" applyFont="1" applyFill="1" applyBorder="1" applyAlignment="1">
      <alignment horizontal="center"/>
    </xf>
    <xf numFmtId="165" fontId="2" fillId="0" borderId="9" xfId="0" applyFont="1" applyFill="1" applyBorder="1" applyAlignment="1">
      <alignment horizontal="center"/>
    </xf>
    <xf numFmtId="165" fontId="2" fillId="0" borderId="7" xfId="0" applyFont="1" applyFill="1" applyBorder="1" applyAlignment="1">
      <alignment horizontal="center"/>
    </xf>
    <xf numFmtId="165" fontId="2" fillId="0" borderId="6" xfId="0" applyFont="1" applyFill="1" applyBorder="1" applyAlignment="1">
      <alignment horizontal="left" vertical="center"/>
    </xf>
    <xf numFmtId="165" fontId="2" fillId="0" borderId="9" xfId="0" applyFont="1" applyFill="1" applyBorder="1" applyAlignment="1">
      <alignment horizontal="left" vertical="center"/>
    </xf>
    <xf numFmtId="165" fontId="2" fillId="0" borderId="7" xfId="0" applyFont="1" applyFill="1" applyBorder="1" applyAlignment="1">
      <alignment horizontal="left" vertical="center"/>
    </xf>
    <xf numFmtId="165" fontId="4" fillId="0" borderId="3" xfId="0" applyFont="1" applyFill="1" applyBorder="1" applyAlignment="1">
      <alignment horizontal="center"/>
    </xf>
    <xf numFmtId="165" fontId="4" fillId="0" borderId="4" xfId="0" applyFont="1" applyFill="1" applyBorder="1" applyAlignment="1">
      <alignment horizontal="center"/>
    </xf>
    <xf numFmtId="165" fontId="4" fillId="0" borderId="5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wrapText="1"/>
    </xf>
    <xf numFmtId="165" fontId="2" fillId="0" borderId="1" xfId="0" applyFont="1" applyFill="1" applyBorder="1" applyAlignment="1">
      <alignment horizontal="center" vertical="center" wrapText="1"/>
    </xf>
    <xf numFmtId="165" fontId="2" fillId="0" borderId="10" xfId="0" applyFont="1" applyFill="1" applyBorder="1" applyAlignment="1">
      <alignment horizontal="center" vertical="center" wrapText="1"/>
    </xf>
    <xf numFmtId="165" fontId="2" fillId="0" borderId="8" xfId="0" applyFont="1" applyFill="1" applyBorder="1" applyAlignment="1">
      <alignment horizontal="center" vertical="center" wrapText="1"/>
    </xf>
    <xf numFmtId="165" fontId="2" fillId="0" borderId="11" xfId="0" applyFont="1" applyFill="1" applyBorder="1" applyAlignment="1">
      <alignment horizontal="center" vertical="center" wrapText="1"/>
    </xf>
    <xf numFmtId="165" fontId="2" fillId="0" borderId="12" xfId="0" applyFont="1" applyFill="1" applyBorder="1" applyAlignment="1">
      <alignment horizontal="center" vertical="center" wrapText="1"/>
    </xf>
    <xf numFmtId="165" fontId="2" fillId="0" borderId="0" xfId="0" applyFont="1" applyFill="1" applyBorder="1" applyAlignment="1">
      <alignment horizontal="center" vertical="center" wrapText="1"/>
    </xf>
    <xf numFmtId="165" fontId="2" fillId="0" borderId="13" xfId="0" applyFont="1" applyFill="1" applyBorder="1" applyAlignment="1">
      <alignment horizontal="center" vertical="center" wrapText="1"/>
    </xf>
    <xf numFmtId="165" fontId="2" fillId="0" borderId="14" xfId="0" applyFont="1" applyFill="1" applyBorder="1" applyAlignment="1">
      <alignment horizontal="center" vertical="center" wrapText="1"/>
    </xf>
    <xf numFmtId="165" fontId="2" fillId="0" borderId="2" xfId="0" applyFont="1" applyFill="1" applyBorder="1" applyAlignment="1">
      <alignment horizontal="center" vertical="center" wrapText="1"/>
    </xf>
    <xf numFmtId="165" fontId="2" fillId="0" borderId="15" xfId="0" applyFont="1" applyFill="1" applyBorder="1" applyAlignment="1">
      <alignment horizontal="center" vertical="center" wrapText="1"/>
    </xf>
    <xf numFmtId="165" fontId="2" fillId="0" borderId="3" xfId="0" applyFont="1" applyFill="1" applyBorder="1" applyAlignment="1">
      <alignment horizontal="center" vertical="center" wrapText="1"/>
    </xf>
    <xf numFmtId="165" fontId="2" fillId="0" borderId="4" xfId="0" applyFont="1" applyFill="1" applyBorder="1" applyAlignment="1">
      <alignment horizontal="center" vertical="center" wrapText="1"/>
    </xf>
    <xf numFmtId="165" fontId="2" fillId="0" borderId="5" xfId="0" applyFont="1" applyFill="1" applyBorder="1" applyAlignment="1">
      <alignment horizontal="center" vertical="center" wrapText="1"/>
    </xf>
    <xf numFmtId="165" fontId="7" fillId="0" borderId="6" xfId="0" applyFont="1" applyFill="1" applyBorder="1" applyAlignment="1">
      <alignment horizontal="center" vertical="center" wrapText="1"/>
    </xf>
    <xf numFmtId="165" fontId="7" fillId="0" borderId="9" xfId="0" applyFont="1" applyFill="1" applyBorder="1" applyAlignment="1">
      <alignment horizontal="center" vertical="center" wrapText="1"/>
    </xf>
    <xf numFmtId="165" fontId="7" fillId="0" borderId="7" xfId="0" applyFont="1" applyFill="1" applyBorder="1" applyAlignment="1">
      <alignment horizontal="center" vertical="center" wrapText="1"/>
    </xf>
    <xf numFmtId="165" fontId="2" fillId="0" borderId="0" xfId="0" applyFont="1" applyFill="1" applyAlignment="1">
      <alignment horizontal="right"/>
    </xf>
    <xf numFmtId="165" fontId="2" fillId="0" borderId="2" xfId="0" applyFont="1" applyFill="1" applyBorder="1" applyAlignment="1">
      <alignment horizontal="center" vertical="top"/>
    </xf>
    <xf numFmtId="165" fontId="2" fillId="0" borderId="1" xfId="0" applyFont="1" applyFill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3" fontId="15" fillId="0" borderId="35" xfId="0" applyNumberFormat="1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3" fontId="15" fillId="0" borderId="31" xfId="0" applyNumberFormat="1" applyFont="1" applyBorder="1" applyAlignment="1">
      <alignment horizontal="center" vertical="center" wrapText="1"/>
    </xf>
    <xf numFmtId="165" fontId="15" fillId="0" borderId="19" xfId="0" applyFont="1" applyBorder="1" applyAlignment="1">
      <alignment horizontal="center" vertical="center" wrapText="1"/>
    </xf>
    <xf numFmtId="165" fontId="15" fillId="0" borderId="34" xfId="0" applyFont="1" applyBorder="1" applyAlignment="1">
      <alignment horizontal="center" vertical="center" wrapText="1"/>
    </xf>
    <xf numFmtId="165" fontId="15" fillId="0" borderId="29" xfId="0" applyFont="1" applyBorder="1" applyAlignment="1">
      <alignment horizontal="center" vertical="center" wrapText="1"/>
    </xf>
    <xf numFmtId="165" fontId="15" fillId="0" borderId="31" xfId="0" applyFont="1" applyBorder="1" applyAlignment="1">
      <alignment horizontal="center" vertical="center" wrapText="1"/>
    </xf>
    <xf numFmtId="165" fontId="15" fillId="0" borderId="17" xfId="0" applyFont="1" applyBorder="1" applyAlignment="1">
      <alignment horizontal="center" vertical="center" wrapText="1"/>
    </xf>
    <xf numFmtId="165" fontId="15" fillId="0" borderId="23" xfId="0" applyFont="1" applyBorder="1" applyAlignment="1">
      <alignment horizontal="center" vertical="center" wrapText="1"/>
    </xf>
    <xf numFmtId="165" fontId="15" fillId="0" borderId="27" xfId="0" applyFont="1" applyBorder="1" applyAlignment="1">
      <alignment horizontal="center" vertical="center" wrapText="1"/>
    </xf>
    <xf numFmtId="165" fontId="15" fillId="0" borderId="18" xfId="0" applyFont="1" applyBorder="1" applyAlignment="1">
      <alignment horizontal="center" vertical="center" wrapText="1"/>
    </xf>
    <xf numFmtId="165" fontId="15" fillId="0" borderId="24" xfId="0" applyFont="1" applyBorder="1" applyAlignment="1">
      <alignment horizontal="center" vertical="center" wrapText="1"/>
    </xf>
    <xf numFmtId="165" fontId="15" fillId="0" borderId="28" xfId="0" applyFont="1" applyBorder="1" applyAlignment="1">
      <alignment horizontal="center" vertical="center" wrapText="1"/>
    </xf>
    <xf numFmtId="165" fontId="15" fillId="0" borderId="25" xfId="0" applyFont="1" applyBorder="1" applyAlignment="1">
      <alignment horizontal="center" vertical="center" wrapText="1"/>
    </xf>
    <xf numFmtId="165" fontId="15" fillId="0" borderId="20" xfId="0" applyFont="1" applyBorder="1" applyAlignment="1">
      <alignment horizontal="center" vertical="center" wrapText="1"/>
    </xf>
    <xf numFmtId="165" fontId="15" fillId="0" borderId="21" xfId="0" applyFont="1" applyBorder="1" applyAlignment="1">
      <alignment horizontal="center" vertical="center" wrapText="1"/>
    </xf>
    <xf numFmtId="165" fontId="15" fillId="0" borderId="22" xfId="0" applyFont="1" applyBorder="1" applyAlignment="1">
      <alignment horizontal="center" vertical="center" wrapText="1"/>
    </xf>
    <xf numFmtId="165" fontId="15" fillId="0" borderId="26" xfId="0" applyFont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vertical="center" wrapText="1"/>
    </xf>
    <xf numFmtId="165" fontId="9" fillId="0" borderId="17" xfId="0" applyFont="1" applyFill="1" applyBorder="1" applyAlignment="1">
      <alignment horizontal="center" vertical="center" wrapText="1"/>
    </xf>
    <xf numFmtId="165" fontId="9" fillId="0" borderId="27" xfId="0" applyFont="1" applyFill="1" applyBorder="1" applyAlignment="1">
      <alignment horizontal="center" vertical="center" wrapText="1"/>
    </xf>
    <xf numFmtId="165" fontId="9" fillId="0" borderId="18" xfId="0" applyFont="1" applyFill="1" applyBorder="1" applyAlignment="1">
      <alignment horizontal="center" vertical="center" wrapText="1"/>
    </xf>
    <xf numFmtId="165" fontId="9" fillId="0" borderId="32" xfId="0" applyFont="1" applyFill="1" applyBorder="1" applyAlignment="1">
      <alignment horizontal="center" vertical="center" wrapText="1"/>
    </xf>
    <xf numFmtId="165" fontId="9" fillId="0" borderId="28" xfId="0" applyFont="1" applyFill="1" applyBorder="1" applyAlignment="1">
      <alignment horizontal="center" vertical="center" wrapText="1"/>
    </xf>
    <xf numFmtId="165" fontId="9" fillId="0" borderId="36" xfId="0" applyFont="1" applyFill="1" applyBorder="1" applyAlignment="1">
      <alignment horizontal="center" vertical="center" wrapText="1"/>
    </xf>
    <xf numFmtId="165" fontId="15" fillId="0" borderId="33" xfId="0" applyFont="1" applyBorder="1" applyAlignment="1">
      <alignment horizontal="center" vertical="center" wrapText="1"/>
    </xf>
    <xf numFmtId="165" fontId="15" fillId="0" borderId="35" xfId="0" applyFont="1" applyBorder="1" applyAlignment="1">
      <alignment horizontal="center" vertical="center" wrapText="1"/>
    </xf>
    <xf numFmtId="165" fontId="14" fillId="0" borderId="16" xfId="0" applyFont="1" applyBorder="1" applyAlignment="1">
      <alignment horizontal="center" vertical="top"/>
    </xf>
    <xf numFmtId="165" fontId="9" fillId="0" borderId="33" xfId="0" applyFont="1" applyFill="1" applyBorder="1" applyAlignment="1">
      <alignment horizontal="center" vertical="center" wrapText="1"/>
    </xf>
    <xf numFmtId="165" fontId="9" fillId="0" borderId="48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5" fontId="9" fillId="0" borderId="0" xfId="0" applyFont="1" applyAlignment="1">
      <alignment horizontal="left" wrapText="1"/>
    </xf>
    <xf numFmtId="165" fontId="15" fillId="0" borderId="45" xfId="0" applyFont="1" applyBorder="1" applyAlignment="1">
      <alignment horizontal="center" vertical="center" wrapText="1"/>
    </xf>
    <xf numFmtId="165" fontId="15" fillId="0" borderId="46" xfId="0" applyFont="1" applyBorder="1" applyAlignment="1">
      <alignment horizontal="center" vertical="center" wrapText="1"/>
    </xf>
    <xf numFmtId="165" fontId="15" fillId="0" borderId="49" xfId="0" applyFont="1" applyBorder="1" applyAlignment="1">
      <alignment horizontal="center" vertical="center" wrapText="1"/>
    </xf>
    <xf numFmtId="49" fontId="9" fillId="0" borderId="40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165" fontId="9" fillId="0" borderId="15" xfId="0" applyFont="1" applyFill="1" applyBorder="1" applyAlignment="1">
      <alignment horizontal="center" vertical="center" wrapText="1"/>
    </xf>
    <xf numFmtId="165" fontId="9" fillId="0" borderId="5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5" fontId="9" fillId="0" borderId="19" xfId="0" applyFont="1" applyFill="1" applyBorder="1" applyAlignment="1">
      <alignment horizontal="center" vertical="center" wrapText="1"/>
    </xf>
    <xf numFmtId="165" fontId="9" fillId="0" borderId="34" xfId="0" applyFont="1" applyFill="1" applyBorder="1" applyAlignment="1">
      <alignment horizontal="center" vertical="center" wrapText="1"/>
    </xf>
    <xf numFmtId="165" fontId="9" fillId="0" borderId="43" xfId="0" applyFont="1" applyFill="1" applyBorder="1" applyAlignment="1">
      <alignment horizontal="center" vertical="center" wrapText="1"/>
    </xf>
    <xf numFmtId="165" fontId="9" fillId="0" borderId="44" xfId="0" applyFont="1" applyFill="1" applyBorder="1" applyAlignment="1">
      <alignment horizontal="center" vertical="center" wrapText="1"/>
    </xf>
    <xf numFmtId="1" fontId="15" fillId="0" borderId="50" xfId="0" applyNumberFormat="1" applyFont="1" applyBorder="1" applyAlignment="1">
      <alignment horizontal="center" vertical="center" wrapText="1"/>
    </xf>
    <xf numFmtId="1" fontId="15" fillId="0" borderId="51" xfId="0" applyNumberFormat="1" applyFont="1" applyBorder="1" applyAlignment="1">
      <alignment horizontal="center" vertical="center" wrapText="1"/>
    </xf>
    <xf numFmtId="165" fontId="9" fillId="0" borderId="37" xfId="0" applyFont="1" applyFill="1" applyBorder="1" applyAlignment="1">
      <alignment horizontal="center" vertical="center" wrapText="1"/>
    </xf>
    <xf numFmtId="165" fontId="9" fillId="0" borderId="38" xfId="0" applyFont="1" applyFill="1" applyBorder="1" applyAlignment="1">
      <alignment horizontal="center" vertical="center" wrapText="1"/>
    </xf>
    <xf numFmtId="3" fontId="9" fillId="0" borderId="41" xfId="0" applyNumberFormat="1" applyFont="1" applyFill="1" applyBorder="1" applyAlignment="1">
      <alignment horizontal="center" vertical="center" wrapText="1"/>
    </xf>
    <xf numFmtId="3" fontId="9" fillId="0" borderId="34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165" fontId="9" fillId="0" borderId="24" xfId="0" applyFont="1" applyFill="1" applyBorder="1" applyAlignment="1">
      <alignment horizontal="center" vertical="center" wrapText="1"/>
    </xf>
    <xf numFmtId="165" fontId="9" fillId="0" borderId="3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82955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8"/>
  <sheetViews>
    <sheetView tabSelected="1" zoomScale="80" zoomScaleNormal="80" zoomScaleSheetLayoutView="80" workbookViewId="0">
      <pane ySplit="8" topLeftCell="A111" activePane="bottomLeft" state="frozen"/>
      <selection pane="bottomLeft" activeCell="R5" sqref="R5"/>
    </sheetView>
  </sheetViews>
  <sheetFormatPr defaultColWidth="9.140625" defaultRowHeight="15" x14ac:dyDescent="0.25"/>
  <cols>
    <col min="1" max="1" width="16.28515625" style="3" customWidth="1"/>
    <col min="2" max="2" width="27" style="3" customWidth="1"/>
    <col min="3" max="3" width="25.140625" style="3" customWidth="1"/>
    <col min="4" max="4" width="18.42578125" style="25" customWidth="1"/>
    <col min="5" max="5" width="22.42578125" style="3" customWidth="1"/>
    <col min="6" max="9" width="16.28515625" style="3" customWidth="1"/>
    <col min="10" max="10" width="17.7109375" style="3" customWidth="1"/>
    <col min="11" max="11" width="16.28515625" style="3" customWidth="1"/>
    <col min="12" max="12" width="18.140625" style="3" customWidth="1"/>
    <col min="13" max="13" width="13" style="3" customWidth="1"/>
    <col min="14" max="15" width="12.7109375" style="3" customWidth="1"/>
    <col min="16" max="16" width="13" style="3" customWidth="1"/>
    <col min="17" max="16384" width="9.140625" style="3"/>
  </cols>
  <sheetData>
    <row r="1" spans="1:16" ht="27.75" customHeight="1" x14ac:dyDescent="0.25">
      <c r="P1" s="4" t="s">
        <v>112</v>
      </c>
    </row>
    <row r="2" spans="1:16" ht="30.75" customHeight="1" x14ac:dyDescent="0.25">
      <c r="M2" s="101" t="s">
        <v>114</v>
      </c>
      <c r="N2" s="101"/>
      <c r="O2" s="101"/>
      <c r="P2" s="101"/>
    </row>
    <row r="3" spans="1:16" s="1" customFormat="1" ht="25.5" customHeight="1" x14ac:dyDescent="0.25">
      <c r="A3" s="4"/>
      <c r="B3" s="4"/>
      <c r="C3" s="4"/>
      <c r="D3" s="23"/>
      <c r="E3" s="4"/>
      <c r="F3" s="4"/>
      <c r="G3" s="4"/>
      <c r="H3" s="4"/>
      <c r="I3" s="4"/>
      <c r="J3" s="4"/>
      <c r="K3" s="4"/>
      <c r="L3" s="6"/>
      <c r="M3" s="54"/>
      <c r="N3" s="54"/>
      <c r="O3" s="144" t="s">
        <v>31</v>
      </c>
      <c r="P3" s="144"/>
    </row>
    <row r="4" spans="1:16" s="1" customFormat="1" ht="27.75" customHeight="1" x14ac:dyDescent="0.25">
      <c r="A4" s="145" t="s">
        <v>77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s="1" customFormat="1" ht="59.25" customHeight="1" x14ac:dyDescent="0.25">
      <c r="A5" s="128" t="s">
        <v>106</v>
      </c>
      <c r="B5" s="128" t="s">
        <v>107</v>
      </c>
      <c r="C5" s="128" t="s">
        <v>0</v>
      </c>
      <c r="D5" s="128" t="s">
        <v>1</v>
      </c>
      <c r="E5" s="138" t="s">
        <v>30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</row>
    <row r="6" spans="1:16" s="1" customFormat="1" ht="15.75" x14ac:dyDescent="0.25">
      <c r="A6" s="128"/>
      <c r="B6" s="128"/>
      <c r="C6" s="128"/>
      <c r="D6" s="128"/>
      <c r="E6" s="146" t="s">
        <v>2</v>
      </c>
      <c r="F6" s="138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1:16" s="1" customFormat="1" ht="32.25" customHeight="1" x14ac:dyDescent="0.25">
      <c r="A7" s="128"/>
      <c r="B7" s="128"/>
      <c r="C7" s="128"/>
      <c r="D7" s="128"/>
      <c r="E7" s="146"/>
      <c r="F7" s="55" t="s">
        <v>3</v>
      </c>
      <c r="G7" s="55" t="s">
        <v>4</v>
      </c>
      <c r="H7" s="55" t="s">
        <v>29</v>
      </c>
      <c r="I7" s="75" t="s">
        <v>5</v>
      </c>
      <c r="J7" s="75" t="s">
        <v>6</v>
      </c>
      <c r="K7" s="75" t="s">
        <v>7</v>
      </c>
      <c r="L7" s="55" t="s">
        <v>8</v>
      </c>
      <c r="M7" s="55" t="s">
        <v>9</v>
      </c>
      <c r="N7" s="55" t="s">
        <v>10</v>
      </c>
      <c r="O7" s="55" t="s">
        <v>11</v>
      </c>
      <c r="P7" s="55" t="s">
        <v>12</v>
      </c>
    </row>
    <row r="8" spans="1:16" s="1" customFormat="1" ht="24" customHeight="1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7</v>
      </c>
      <c r="G8" s="52">
        <v>8</v>
      </c>
      <c r="H8" s="52">
        <v>9</v>
      </c>
      <c r="I8" s="74">
        <v>10</v>
      </c>
      <c r="J8" s="74">
        <v>11</v>
      </c>
      <c r="K8" s="74">
        <v>12</v>
      </c>
      <c r="L8" s="52">
        <v>13</v>
      </c>
      <c r="M8" s="52">
        <v>14</v>
      </c>
      <c r="N8" s="52">
        <v>15</v>
      </c>
      <c r="O8" s="52">
        <v>16</v>
      </c>
      <c r="P8" s="52">
        <v>17</v>
      </c>
    </row>
    <row r="9" spans="1:16" s="1" customFormat="1" ht="15.75" x14ac:dyDescent="0.25">
      <c r="A9" s="124" t="s">
        <v>34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s="2" customFormat="1" ht="32.25" customHeight="1" x14ac:dyDescent="0.25">
      <c r="A10" s="102" t="s">
        <v>18</v>
      </c>
      <c r="B10" s="141" t="s">
        <v>32</v>
      </c>
      <c r="C10" s="105" t="s">
        <v>33</v>
      </c>
      <c r="D10" s="7" t="s">
        <v>13</v>
      </c>
      <c r="E10" s="21">
        <f t="shared" ref="E10:E44" si="0">F10+G10+H10+I10+J10+K10+L10+M10+N10+O10+P10</f>
        <v>75423189.600000009</v>
      </c>
      <c r="F10" s="21">
        <v>10805945.73</v>
      </c>
      <c r="G10" s="21">
        <f>SUM(G11:G14)</f>
        <v>12174646.4</v>
      </c>
      <c r="H10" s="21">
        <f>SUM(H11:H14)</f>
        <v>12322465.880000001</v>
      </c>
      <c r="I10" s="21">
        <f t="shared" ref="I10:K10" si="1">SUM(I11:I14)</f>
        <v>13048592.15</v>
      </c>
      <c r="J10" s="21">
        <f t="shared" si="1"/>
        <v>13776621.609999999</v>
      </c>
      <c r="K10" s="21">
        <f t="shared" si="1"/>
        <v>13294917.83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1:16" s="2" customFormat="1" ht="32.25" customHeight="1" x14ac:dyDescent="0.25">
      <c r="A11" s="103"/>
      <c r="B11" s="142"/>
      <c r="C11" s="106"/>
      <c r="D11" s="24" t="s">
        <v>14</v>
      </c>
      <c r="E11" s="21">
        <f t="shared" si="0"/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6" s="2" customFormat="1" ht="32.25" customHeight="1" x14ac:dyDescent="0.25">
      <c r="A12" s="103"/>
      <c r="B12" s="142"/>
      <c r="C12" s="106"/>
      <c r="D12" s="24" t="s">
        <v>15</v>
      </c>
      <c r="E12" s="21">
        <f t="shared" si="0"/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6" s="2" customFormat="1" ht="32.25" customHeight="1" x14ac:dyDescent="0.25">
      <c r="A13" s="103"/>
      <c r="B13" s="142"/>
      <c r="C13" s="106"/>
      <c r="D13" s="24" t="s">
        <v>16</v>
      </c>
      <c r="E13" s="21">
        <f t="shared" si="0"/>
        <v>75423189.600000009</v>
      </c>
      <c r="F13" s="22">
        <v>10805945.73</v>
      </c>
      <c r="G13" s="22">
        <v>12174646.4</v>
      </c>
      <c r="H13" s="22">
        <v>12322465.880000001</v>
      </c>
      <c r="I13" s="22">
        <v>13048592.15</v>
      </c>
      <c r="J13" s="22">
        <v>13776621.609999999</v>
      </c>
      <c r="K13" s="22">
        <v>13294917.83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</row>
    <row r="14" spans="1:16" s="2" customFormat="1" ht="33" customHeight="1" x14ac:dyDescent="0.25">
      <c r="A14" s="104"/>
      <c r="B14" s="143"/>
      <c r="C14" s="107"/>
      <c r="D14" s="24" t="s">
        <v>17</v>
      </c>
      <c r="E14" s="21">
        <f t="shared" si="0"/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</row>
    <row r="15" spans="1:16" s="2" customFormat="1" ht="32.25" customHeight="1" x14ac:dyDescent="0.25">
      <c r="A15" s="102" t="s">
        <v>20</v>
      </c>
      <c r="B15" s="105" t="s">
        <v>54</v>
      </c>
      <c r="C15" s="105" t="s">
        <v>55</v>
      </c>
      <c r="D15" s="7" t="s">
        <v>13</v>
      </c>
      <c r="E15" s="21">
        <f t="shared" si="0"/>
        <v>4569883.6900000004</v>
      </c>
      <c r="F15" s="21">
        <v>1500754.94</v>
      </c>
      <c r="G15" s="21">
        <f>SUM(G16:G19)</f>
        <v>1130347.76</v>
      </c>
      <c r="H15" s="21">
        <f>SUM(H16:H19)</f>
        <v>986298.52</v>
      </c>
      <c r="I15" s="21">
        <f t="shared" ref="I15" si="2">SUM(I16:I19)</f>
        <v>952482.47</v>
      </c>
      <c r="J15" s="21">
        <f t="shared" ref="J15" si="3">SUM(J16:J19)</f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2" customFormat="1" ht="32.25" customHeight="1" x14ac:dyDescent="0.25">
      <c r="A16" s="103"/>
      <c r="B16" s="106"/>
      <c r="C16" s="106"/>
      <c r="D16" s="24" t="s">
        <v>14</v>
      </c>
      <c r="E16" s="21">
        <f t="shared" si="0"/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1:16" s="2" customFormat="1" ht="32.25" customHeight="1" x14ac:dyDescent="0.25">
      <c r="A17" s="103"/>
      <c r="B17" s="106"/>
      <c r="C17" s="106"/>
      <c r="D17" s="24" t="s">
        <v>15</v>
      </c>
      <c r="E17" s="21">
        <f t="shared" si="0"/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</row>
    <row r="18" spans="1:16" s="2" customFormat="1" ht="32.25" customHeight="1" x14ac:dyDescent="0.25">
      <c r="A18" s="103"/>
      <c r="B18" s="106"/>
      <c r="C18" s="106"/>
      <c r="D18" s="24" t="s">
        <v>16</v>
      </c>
      <c r="E18" s="21">
        <f t="shared" si="0"/>
        <v>4569883.6900000004</v>
      </c>
      <c r="F18" s="22">
        <v>1500754.94</v>
      </c>
      <c r="G18" s="22">
        <v>1130347.76</v>
      </c>
      <c r="H18" s="22">
        <v>986298.52</v>
      </c>
      <c r="I18" s="22">
        <v>952482.47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</row>
    <row r="19" spans="1:16" s="2" customFormat="1" ht="44.25" customHeight="1" x14ac:dyDescent="0.25">
      <c r="A19" s="104"/>
      <c r="B19" s="107"/>
      <c r="C19" s="107"/>
      <c r="D19" s="24" t="s">
        <v>17</v>
      </c>
      <c r="E19" s="21">
        <f t="shared" si="0"/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6" s="2" customFormat="1" ht="34.5" customHeight="1" x14ac:dyDescent="0.25">
      <c r="A20" s="102" t="s">
        <v>22</v>
      </c>
      <c r="B20" s="105" t="s">
        <v>53</v>
      </c>
      <c r="C20" s="105" t="s">
        <v>55</v>
      </c>
      <c r="D20" s="7" t="s">
        <v>13</v>
      </c>
      <c r="E20" s="21">
        <f t="shared" si="0"/>
        <v>3423790.54</v>
      </c>
      <c r="F20" s="21">
        <v>871428.89</v>
      </c>
      <c r="G20" s="21">
        <f>SUM(G21:G24)</f>
        <v>827673</v>
      </c>
      <c r="H20" s="21">
        <f>SUM(H21:H24)</f>
        <v>1198837.18</v>
      </c>
      <c r="I20" s="21">
        <f t="shared" ref="I20" si="4">SUM(I21:I24)</f>
        <v>525851.47</v>
      </c>
      <c r="J20" s="21">
        <f t="shared" ref="J20:K20" si="5">SUM(J21:J24)</f>
        <v>0</v>
      </c>
      <c r="K20" s="21">
        <f t="shared" si="5"/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2" customFormat="1" ht="34.5" customHeight="1" x14ac:dyDescent="0.25">
      <c r="A21" s="103"/>
      <c r="B21" s="106"/>
      <c r="C21" s="106"/>
      <c r="D21" s="24" t="s">
        <v>14</v>
      </c>
      <c r="E21" s="21">
        <f t="shared" si="0"/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s="2" customFormat="1" ht="34.5" customHeight="1" x14ac:dyDescent="0.25">
      <c r="A22" s="103"/>
      <c r="B22" s="106"/>
      <c r="C22" s="106"/>
      <c r="D22" s="24" t="s">
        <v>15</v>
      </c>
      <c r="E22" s="21">
        <f t="shared" si="0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16" s="2" customFormat="1" ht="34.5" customHeight="1" x14ac:dyDescent="0.25">
      <c r="A23" s="103"/>
      <c r="B23" s="106"/>
      <c r="C23" s="106"/>
      <c r="D23" s="24" t="s">
        <v>16</v>
      </c>
      <c r="E23" s="21">
        <f t="shared" si="0"/>
        <v>3423790.54</v>
      </c>
      <c r="F23" s="22">
        <v>871428.89</v>
      </c>
      <c r="G23" s="22">
        <v>827673</v>
      </c>
      <c r="H23" s="22">
        <v>1198837.18</v>
      </c>
      <c r="I23" s="22">
        <v>525851.47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</row>
    <row r="24" spans="1:16" s="2" customFormat="1" ht="34.5" customHeight="1" x14ac:dyDescent="0.25">
      <c r="A24" s="104"/>
      <c r="B24" s="107"/>
      <c r="C24" s="107"/>
      <c r="D24" s="24" t="s">
        <v>17</v>
      </c>
      <c r="E24" s="21">
        <f t="shared" si="0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</row>
    <row r="25" spans="1:16" s="2" customFormat="1" ht="34.5" customHeight="1" x14ac:dyDescent="0.25">
      <c r="A25" s="102" t="s">
        <v>26</v>
      </c>
      <c r="B25" s="105" t="s">
        <v>52</v>
      </c>
      <c r="C25" s="105" t="s">
        <v>55</v>
      </c>
      <c r="D25" s="7" t="s">
        <v>13</v>
      </c>
      <c r="E25" s="21">
        <f t="shared" si="0"/>
        <v>96683.32</v>
      </c>
      <c r="F25" s="21">
        <v>26447.08</v>
      </c>
      <c r="G25" s="21">
        <f>SUM(G26:G29)</f>
        <v>17052</v>
      </c>
      <c r="H25" s="21">
        <f>SUM(H26:H29)</f>
        <v>26447.08</v>
      </c>
      <c r="I25" s="21">
        <f t="shared" ref="I25" si="6">SUM(I26:I29)</f>
        <v>26737.16</v>
      </c>
      <c r="J25" s="21">
        <f t="shared" ref="J25" si="7">SUM(J26:J29)</f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2" customFormat="1" ht="34.5" customHeight="1" x14ac:dyDescent="0.25">
      <c r="A26" s="103"/>
      <c r="B26" s="106"/>
      <c r="C26" s="106"/>
      <c r="D26" s="24" t="s">
        <v>14</v>
      </c>
      <c r="E26" s="21">
        <f t="shared" si="0"/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1:16" s="2" customFormat="1" ht="34.5" customHeight="1" x14ac:dyDescent="0.25">
      <c r="A27" s="103"/>
      <c r="B27" s="106"/>
      <c r="C27" s="106"/>
      <c r="D27" s="24" t="s">
        <v>15</v>
      </c>
      <c r="E27" s="21">
        <f t="shared" si="0"/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</row>
    <row r="28" spans="1:16" s="2" customFormat="1" ht="34.5" customHeight="1" x14ac:dyDescent="0.25">
      <c r="A28" s="103"/>
      <c r="B28" s="106"/>
      <c r="C28" s="106"/>
      <c r="D28" s="24" t="s">
        <v>16</v>
      </c>
      <c r="E28" s="21">
        <f t="shared" si="0"/>
        <v>96683.32</v>
      </c>
      <c r="F28" s="22">
        <v>26447.08</v>
      </c>
      <c r="G28" s="22">
        <v>17052</v>
      </c>
      <c r="H28" s="22">
        <v>26447.08</v>
      </c>
      <c r="I28" s="22">
        <v>26737.16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</row>
    <row r="29" spans="1:16" s="2" customFormat="1" ht="34.5" customHeight="1" x14ac:dyDescent="0.25">
      <c r="A29" s="104"/>
      <c r="B29" s="107"/>
      <c r="C29" s="107"/>
      <c r="D29" s="24" t="s">
        <v>17</v>
      </c>
      <c r="E29" s="21">
        <f t="shared" si="0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1:16" s="2" customFormat="1" ht="34.5" customHeight="1" x14ac:dyDescent="0.25">
      <c r="A30" s="102" t="s">
        <v>27</v>
      </c>
      <c r="B30" s="105" t="s">
        <v>51</v>
      </c>
      <c r="C30" s="105" t="s">
        <v>55</v>
      </c>
      <c r="D30" s="7" t="s">
        <v>13</v>
      </c>
      <c r="E30" s="21">
        <f t="shared" si="0"/>
        <v>79862.720000000016</v>
      </c>
      <c r="F30" s="21">
        <f>SUM(F31:F34)</f>
        <v>6023.24</v>
      </c>
      <c r="G30" s="21">
        <f>SUM(G31:G34)</f>
        <v>67816.240000000005</v>
      </c>
      <c r="H30" s="21">
        <f>SUM(H31:H34)</f>
        <v>6023.24</v>
      </c>
      <c r="I30" s="21">
        <f>SUM(I31:I34)</f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2" customFormat="1" ht="34.5" customHeight="1" x14ac:dyDescent="0.25">
      <c r="A31" s="103"/>
      <c r="B31" s="106"/>
      <c r="C31" s="106"/>
      <c r="D31" s="24" t="s">
        <v>14</v>
      </c>
      <c r="E31" s="21">
        <f t="shared" si="0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s="2" customFormat="1" ht="34.5" customHeight="1" x14ac:dyDescent="0.25">
      <c r="A32" s="103"/>
      <c r="B32" s="106"/>
      <c r="C32" s="106"/>
      <c r="D32" s="24" t="s">
        <v>15</v>
      </c>
      <c r="E32" s="21">
        <f t="shared" si="0"/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s="2" customFormat="1" ht="34.5" customHeight="1" x14ac:dyDescent="0.25">
      <c r="A33" s="103"/>
      <c r="B33" s="106"/>
      <c r="C33" s="106"/>
      <c r="D33" s="24" t="s">
        <v>16</v>
      </c>
      <c r="E33" s="21">
        <f t="shared" si="0"/>
        <v>79862.720000000016</v>
      </c>
      <c r="F33" s="22">
        <v>6023.24</v>
      </c>
      <c r="G33" s="22">
        <v>67816.240000000005</v>
      </c>
      <c r="H33" s="22">
        <v>6023.24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</row>
    <row r="34" spans="1:16" s="2" customFormat="1" ht="34.5" customHeight="1" x14ac:dyDescent="0.25">
      <c r="A34" s="104"/>
      <c r="B34" s="107"/>
      <c r="C34" s="107"/>
      <c r="D34" s="24" t="s">
        <v>17</v>
      </c>
      <c r="E34" s="21">
        <f t="shared" si="0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  <row r="35" spans="1:16" s="2" customFormat="1" ht="32.25" customHeight="1" x14ac:dyDescent="0.25">
      <c r="A35" s="102" t="s">
        <v>28</v>
      </c>
      <c r="B35" s="128" t="s">
        <v>50</v>
      </c>
      <c r="C35" s="128" t="s">
        <v>49</v>
      </c>
      <c r="D35" s="7" t="s">
        <v>13</v>
      </c>
      <c r="E35" s="21">
        <f t="shared" si="0"/>
        <v>323910.64</v>
      </c>
      <c r="F35" s="21">
        <v>323910.64</v>
      </c>
      <c r="G35" s="21">
        <v>0</v>
      </c>
      <c r="H35" s="21">
        <f>SUM(H36:H39)</f>
        <v>0</v>
      </c>
      <c r="I35" s="21">
        <f t="shared" ref="I35" si="8">SUM(I36:I39)</f>
        <v>0</v>
      </c>
      <c r="J35" s="21">
        <f t="shared" ref="J35" si="9">SUM(J36:J39)</f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2" customFormat="1" ht="32.25" customHeight="1" x14ac:dyDescent="0.25">
      <c r="A36" s="103"/>
      <c r="B36" s="128"/>
      <c r="C36" s="128"/>
      <c r="D36" s="24" t="s">
        <v>14</v>
      </c>
      <c r="E36" s="21">
        <f t="shared" si="0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1:16" s="2" customFormat="1" ht="32.25" customHeight="1" x14ac:dyDescent="0.25">
      <c r="A37" s="103"/>
      <c r="B37" s="128"/>
      <c r="C37" s="128"/>
      <c r="D37" s="24" t="s">
        <v>15</v>
      </c>
      <c r="E37" s="21">
        <f t="shared" si="0"/>
        <v>156448.79999999999</v>
      </c>
      <c r="F37" s="22">
        <v>156448.79999999999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2" customFormat="1" ht="32.25" customHeight="1" x14ac:dyDescent="0.25">
      <c r="A38" s="103"/>
      <c r="B38" s="128"/>
      <c r="C38" s="128"/>
      <c r="D38" s="24" t="s">
        <v>16</v>
      </c>
      <c r="E38" s="21">
        <f t="shared" si="0"/>
        <v>167461.84</v>
      </c>
      <c r="F38" s="22">
        <v>167461.84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s="2" customFormat="1" ht="32.25" customHeight="1" x14ac:dyDescent="0.25">
      <c r="A39" s="104"/>
      <c r="B39" s="128"/>
      <c r="C39" s="128"/>
      <c r="D39" s="24" t="s">
        <v>17</v>
      </c>
      <c r="E39" s="21">
        <f t="shared" si="0"/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1:16" s="1" customFormat="1" ht="32.25" customHeight="1" x14ac:dyDescent="0.25">
      <c r="A40" s="111"/>
      <c r="B40" s="114" t="s">
        <v>21</v>
      </c>
      <c r="C40" s="117"/>
      <c r="D40" s="7" t="s">
        <v>13</v>
      </c>
      <c r="E40" s="21">
        <f>F40+G40+H40+I40+J40+K40+L40+M40+N40+O40+P40</f>
        <v>83917320.510000005</v>
      </c>
      <c r="F40" s="21">
        <v>13534510.52</v>
      </c>
      <c r="G40" s="21">
        <f>SUM(G41:G44)</f>
        <v>14217535.4</v>
      </c>
      <c r="H40" s="21">
        <f>SUM(H41:H44)</f>
        <v>14540071.9</v>
      </c>
      <c r="I40" s="21">
        <f t="shared" ref="I40" si="10">SUM(I41:I44)</f>
        <v>14553663.250000002</v>
      </c>
      <c r="J40" s="21">
        <f t="shared" ref="J40" si="11">SUM(J41:J44)</f>
        <v>13776621.609999999</v>
      </c>
      <c r="K40" s="21">
        <f t="shared" ref="K40" si="12">SUM(K41:K44)</f>
        <v>13294917.83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" customFormat="1" ht="32.25" customHeight="1" x14ac:dyDescent="0.25">
      <c r="A41" s="112"/>
      <c r="B41" s="115"/>
      <c r="C41" s="118"/>
      <c r="D41" s="24" t="s">
        <v>14</v>
      </c>
      <c r="E41" s="21">
        <f t="shared" si="0"/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1:16" s="1" customFormat="1" ht="32.25" customHeight="1" x14ac:dyDescent="0.25">
      <c r="A42" s="112"/>
      <c r="B42" s="115"/>
      <c r="C42" s="118"/>
      <c r="D42" s="24" t="s">
        <v>15</v>
      </c>
      <c r="E42" s="21">
        <f t="shared" si="0"/>
        <v>156448.79999999999</v>
      </c>
      <c r="F42" s="22">
        <f>F12+F17+F22+F27+F32+F37</f>
        <v>156448.79999999999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1:16" s="1" customFormat="1" ht="32.25" customHeight="1" x14ac:dyDescent="0.25">
      <c r="A43" s="112"/>
      <c r="B43" s="115"/>
      <c r="C43" s="118"/>
      <c r="D43" s="24" t="s">
        <v>16</v>
      </c>
      <c r="E43" s="21">
        <f t="shared" si="0"/>
        <v>83760871.709999993</v>
      </c>
      <c r="F43" s="22">
        <f t="shared" ref="F43:K43" si="13">SUM(F13,F18,F23,F28,F33,F38)</f>
        <v>13378061.720000001</v>
      </c>
      <c r="G43" s="22">
        <f t="shared" si="13"/>
        <v>14217535.4</v>
      </c>
      <c r="H43" s="22">
        <f t="shared" si="13"/>
        <v>14540071.9</v>
      </c>
      <c r="I43" s="22">
        <f t="shared" si="13"/>
        <v>14553663.250000002</v>
      </c>
      <c r="J43" s="22">
        <f t="shared" si="13"/>
        <v>13776621.609999999</v>
      </c>
      <c r="K43" s="22">
        <f t="shared" si="13"/>
        <v>13294917.83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</row>
    <row r="44" spans="1:16" s="1" customFormat="1" ht="33.75" customHeight="1" x14ac:dyDescent="0.25">
      <c r="A44" s="113"/>
      <c r="B44" s="116"/>
      <c r="C44" s="119"/>
      <c r="D44" s="24" t="s">
        <v>17</v>
      </c>
      <c r="E44" s="21">
        <f t="shared" si="0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1:16" s="1" customFormat="1" ht="24" customHeight="1" x14ac:dyDescent="0.25">
      <c r="A45" s="123" t="s">
        <v>35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1:16" s="2" customFormat="1" ht="31.5" customHeight="1" x14ac:dyDescent="0.25">
      <c r="A46" s="102" t="s">
        <v>23</v>
      </c>
      <c r="B46" s="105" t="s">
        <v>73</v>
      </c>
      <c r="C46" s="105" t="s">
        <v>74</v>
      </c>
      <c r="D46" s="7" t="s">
        <v>13</v>
      </c>
      <c r="E46" s="21">
        <f t="shared" ref="E46:E60" si="14">F46+G46+H46+I46+J46+K46+L46+M46+N46+O46+P46</f>
        <v>965227.5</v>
      </c>
      <c r="F46" s="35">
        <f t="shared" ref="F46" si="15">F47+F48+F49+F50</f>
        <v>186477.5</v>
      </c>
      <c r="G46" s="35">
        <f>G47+G48+G49+G50</f>
        <v>271925</v>
      </c>
      <c r="H46" s="8">
        <f t="shared" ref="H46:P46" si="16">H47+H48+H49+H50</f>
        <v>184600</v>
      </c>
      <c r="I46" s="8">
        <f t="shared" si="16"/>
        <v>186725</v>
      </c>
      <c r="J46" s="8">
        <f t="shared" si="16"/>
        <v>67750</v>
      </c>
      <c r="K46" s="27">
        <f t="shared" si="16"/>
        <v>67750</v>
      </c>
      <c r="L46" s="27">
        <f t="shared" si="16"/>
        <v>0</v>
      </c>
      <c r="M46" s="27">
        <f t="shared" si="16"/>
        <v>0</v>
      </c>
      <c r="N46" s="27">
        <f t="shared" si="16"/>
        <v>0</v>
      </c>
      <c r="O46" s="27">
        <f t="shared" si="16"/>
        <v>0</v>
      </c>
      <c r="P46" s="27">
        <f t="shared" si="16"/>
        <v>0</v>
      </c>
    </row>
    <row r="47" spans="1:16" s="2" customFormat="1" ht="31.5" customHeight="1" x14ac:dyDescent="0.25">
      <c r="A47" s="103"/>
      <c r="B47" s="106"/>
      <c r="C47" s="106"/>
      <c r="D47" s="24" t="s">
        <v>14</v>
      </c>
      <c r="E47" s="21">
        <f t="shared" si="14"/>
        <v>0</v>
      </c>
      <c r="F47" s="18">
        <f>G47+H47+I47+J47+K47+P47+Q46+R46+S46</f>
        <v>0</v>
      </c>
      <c r="G47" s="18">
        <f>H47+I47+J47+K47+P47+Q46+R46+S46+T46</f>
        <v>0</v>
      </c>
      <c r="H47" s="18">
        <f>I47+J47+K47+P47+Q46+R46+S46+T46+U46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 s="2" customFormat="1" ht="31.5" customHeight="1" x14ac:dyDescent="0.25">
      <c r="A48" s="103"/>
      <c r="B48" s="106"/>
      <c r="C48" s="106"/>
      <c r="D48" s="24" t="s">
        <v>15</v>
      </c>
      <c r="E48" s="21">
        <f t="shared" si="14"/>
        <v>481400</v>
      </c>
      <c r="F48" s="28">
        <v>116700</v>
      </c>
      <c r="G48" s="28">
        <v>149600</v>
      </c>
      <c r="H48" s="28">
        <v>52500</v>
      </c>
      <c r="I48" s="28">
        <v>54200</v>
      </c>
      <c r="J48" s="28">
        <v>54200</v>
      </c>
      <c r="K48" s="19">
        <v>54200</v>
      </c>
      <c r="L48" s="18">
        <v>0</v>
      </c>
      <c r="M48" s="18">
        <v>0</v>
      </c>
      <c r="N48" s="18">
        <v>0</v>
      </c>
      <c r="O48" s="18">
        <v>0</v>
      </c>
      <c r="P48" s="19">
        <v>0</v>
      </c>
    </row>
    <row r="49" spans="1:16" s="2" customFormat="1" ht="31.5" customHeight="1" x14ac:dyDescent="0.25">
      <c r="A49" s="103"/>
      <c r="B49" s="106"/>
      <c r="C49" s="106"/>
      <c r="D49" s="24" t="s">
        <v>16</v>
      </c>
      <c r="E49" s="21">
        <f t="shared" si="14"/>
        <v>483827.5</v>
      </c>
      <c r="F49" s="18">
        <v>69777.5</v>
      </c>
      <c r="G49" s="18">
        <v>122325</v>
      </c>
      <c r="H49" s="18">
        <v>132100</v>
      </c>
      <c r="I49" s="18">
        <f>13550+118975</f>
        <v>132525</v>
      </c>
      <c r="J49" s="18">
        <v>13550</v>
      </c>
      <c r="K49" s="19">
        <v>13550</v>
      </c>
      <c r="L49" s="18">
        <v>0</v>
      </c>
      <c r="M49" s="18">
        <v>0</v>
      </c>
      <c r="N49" s="18">
        <v>0</v>
      </c>
      <c r="O49" s="18">
        <v>0</v>
      </c>
      <c r="P49" s="19">
        <v>0</v>
      </c>
    </row>
    <row r="50" spans="1:16" s="2" customFormat="1" ht="31.5" customHeight="1" x14ac:dyDescent="0.25">
      <c r="A50" s="104"/>
      <c r="B50" s="107"/>
      <c r="C50" s="107"/>
      <c r="D50" s="24" t="s">
        <v>17</v>
      </c>
      <c r="E50" s="21">
        <f t="shared" si="14"/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1:16" s="1" customFormat="1" ht="31.5" customHeight="1" x14ac:dyDescent="0.25">
      <c r="A51" s="126" t="s">
        <v>24</v>
      </c>
      <c r="B51" s="105" t="s">
        <v>76</v>
      </c>
      <c r="C51" s="105" t="s">
        <v>75</v>
      </c>
      <c r="D51" s="7" t="s">
        <v>13</v>
      </c>
      <c r="E51" s="21">
        <f t="shared" si="14"/>
        <v>2284141.2800000003</v>
      </c>
      <c r="F51" s="9">
        <f>SUM(F52:F55)</f>
        <v>849396.32000000007</v>
      </c>
      <c r="G51" s="9">
        <f>SUM(G52:G55)</f>
        <v>261184.96</v>
      </c>
      <c r="H51" s="9">
        <f>SUM(H52:H55)</f>
        <v>210720</v>
      </c>
      <c r="I51" s="9">
        <f t="shared" ref="I51:P51" si="17">SUM(I52:I55)</f>
        <v>962840</v>
      </c>
      <c r="J51" s="9">
        <f t="shared" si="17"/>
        <v>0</v>
      </c>
      <c r="K51" s="16">
        <f t="shared" si="17"/>
        <v>0</v>
      </c>
      <c r="L51" s="16">
        <f t="shared" si="17"/>
        <v>0</v>
      </c>
      <c r="M51" s="16">
        <f t="shared" si="17"/>
        <v>0</v>
      </c>
      <c r="N51" s="16">
        <f t="shared" si="17"/>
        <v>0</v>
      </c>
      <c r="O51" s="16">
        <f t="shared" si="17"/>
        <v>0</v>
      </c>
      <c r="P51" s="16">
        <f t="shared" si="17"/>
        <v>0</v>
      </c>
    </row>
    <row r="52" spans="1:16" s="1" customFormat="1" ht="31.5" customHeight="1" x14ac:dyDescent="0.25">
      <c r="A52" s="126"/>
      <c r="B52" s="106"/>
      <c r="C52" s="106"/>
      <c r="D52" s="24" t="s">
        <v>14</v>
      </c>
      <c r="E52" s="21">
        <f t="shared" si="14"/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9">
        <v>0</v>
      </c>
      <c r="M52" s="19">
        <v>0</v>
      </c>
      <c r="N52" s="19">
        <v>0</v>
      </c>
      <c r="O52" s="19">
        <v>0</v>
      </c>
      <c r="P52" s="18">
        <v>0</v>
      </c>
    </row>
    <row r="53" spans="1:16" s="1" customFormat="1" ht="31.5" customHeight="1" x14ac:dyDescent="0.25">
      <c r="A53" s="126"/>
      <c r="B53" s="106"/>
      <c r="C53" s="106"/>
      <c r="D53" s="24" t="s">
        <v>15</v>
      </c>
      <c r="E53" s="21">
        <f t="shared" si="14"/>
        <v>460000</v>
      </c>
      <c r="F53" s="29">
        <v>460000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0">
        <v>0</v>
      </c>
    </row>
    <row r="54" spans="1:16" s="1" customFormat="1" ht="31.5" customHeight="1" x14ac:dyDescent="0.25">
      <c r="A54" s="126"/>
      <c r="B54" s="106"/>
      <c r="C54" s="106"/>
      <c r="D54" s="24" t="s">
        <v>16</v>
      </c>
      <c r="E54" s="21">
        <f t="shared" si="14"/>
        <v>1824141.28</v>
      </c>
      <c r="F54" s="18">
        <v>389396.32</v>
      </c>
      <c r="G54" s="18">
        <v>261184.96</v>
      </c>
      <c r="H54" s="18">
        <v>210720</v>
      </c>
      <c r="I54" s="18">
        <f>501820.02+461019.98</f>
        <v>962840</v>
      </c>
      <c r="J54" s="18">
        <v>0</v>
      </c>
      <c r="K54" s="18">
        <v>0</v>
      </c>
      <c r="L54" s="29">
        <v>0</v>
      </c>
      <c r="M54" s="29">
        <v>0</v>
      </c>
      <c r="N54" s="29">
        <v>0</v>
      </c>
      <c r="O54" s="29">
        <v>0</v>
      </c>
      <c r="P54" s="31">
        <v>0</v>
      </c>
    </row>
    <row r="55" spans="1:16" s="1" customFormat="1" ht="31.5" customHeight="1" x14ac:dyDescent="0.25">
      <c r="A55" s="126"/>
      <c r="B55" s="107"/>
      <c r="C55" s="107"/>
      <c r="D55" s="24" t="s">
        <v>17</v>
      </c>
      <c r="E55" s="21">
        <f t="shared" si="14"/>
        <v>0</v>
      </c>
      <c r="F55" s="10">
        <f>G55+H55+I55+J55+K55+P55+Q54+R54+S54</f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8">
        <v>0</v>
      </c>
      <c r="M55" s="18">
        <v>0</v>
      </c>
      <c r="N55" s="18">
        <v>0</v>
      </c>
      <c r="O55" s="18">
        <v>0</v>
      </c>
      <c r="P55" s="10">
        <v>0</v>
      </c>
    </row>
    <row r="56" spans="1:16" s="1" customFormat="1" ht="31.5" customHeight="1" x14ac:dyDescent="0.25">
      <c r="A56" s="111"/>
      <c r="B56" s="114" t="s">
        <v>25</v>
      </c>
      <c r="C56" s="127"/>
      <c r="D56" s="7" t="s">
        <v>13</v>
      </c>
      <c r="E56" s="21">
        <f t="shared" si="14"/>
        <v>3249368.7800000003</v>
      </c>
      <c r="F56" s="32">
        <f t="shared" ref="F56:G56" si="18">F60+F59+F58+F57</f>
        <v>1035873.8200000001</v>
      </c>
      <c r="G56" s="32">
        <f t="shared" si="18"/>
        <v>533109.96</v>
      </c>
      <c r="H56" s="32">
        <f t="shared" ref="H56:P56" si="19">H60+H59+H58+H57</f>
        <v>395320</v>
      </c>
      <c r="I56" s="32">
        <f t="shared" si="19"/>
        <v>1149565</v>
      </c>
      <c r="J56" s="32">
        <f t="shared" si="19"/>
        <v>67750</v>
      </c>
      <c r="K56" s="32">
        <f t="shared" si="19"/>
        <v>67750</v>
      </c>
      <c r="L56" s="32">
        <f t="shared" si="19"/>
        <v>0</v>
      </c>
      <c r="M56" s="32">
        <f t="shared" si="19"/>
        <v>0</v>
      </c>
      <c r="N56" s="32">
        <f t="shared" si="19"/>
        <v>0</v>
      </c>
      <c r="O56" s="32">
        <f t="shared" si="19"/>
        <v>0</v>
      </c>
      <c r="P56" s="32">
        <f t="shared" si="19"/>
        <v>0</v>
      </c>
    </row>
    <row r="57" spans="1:16" s="1" customFormat="1" ht="31.5" customHeight="1" x14ac:dyDescent="0.25">
      <c r="A57" s="112"/>
      <c r="B57" s="115"/>
      <c r="C57" s="118"/>
      <c r="D57" s="24" t="s">
        <v>14</v>
      </c>
      <c r="E57" s="21">
        <f t="shared" si="14"/>
        <v>0</v>
      </c>
      <c r="F57" s="5">
        <f t="shared" ref="F57:G60" si="20">F47+F52</f>
        <v>0</v>
      </c>
      <c r="G57" s="5">
        <f t="shared" si="20"/>
        <v>0</v>
      </c>
      <c r="H57" s="5">
        <f t="shared" ref="H57:P57" si="21">H47+H52</f>
        <v>0</v>
      </c>
      <c r="I57" s="5">
        <f t="shared" si="21"/>
        <v>0</v>
      </c>
      <c r="J57" s="5">
        <f t="shared" si="21"/>
        <v>0</v>
      </c>
      <c r="K57" s="5">
        <f t="shared" si="21"/>
        <v>0</v>
      </c>
      <c r="L57" s="5">
        <f t="shared" si="21"/>
        <v>0</v>
      </c>
      <c r="M57" s="5">
        <f t="shared" si="21"/>
        <v>0</v>
      </c>
      <c r="N57" s="5">
        <f t="shared" si="21"/>
        <v>0</v>
      </c>
      <c r="O57" s="5">
        <f t="shared" si="21"/>
        <v>0</v>
      </c>
      <c r="P57" s="5">
        <f t="shared" si="21"/>
        <v>0</v>
      </c>
    </row>
    <row r="58" spans="1:16" s="1" customFormat="1" ht="31.5" customHeight="1" x14ac:dyDescent="0.25">
      <c r="A58" s="112"/>
      <c r="B58" s="115"/>
      <c r="C58" s="118"/>
      <c r="D58" s="24" t="s">
        <v>15</v>
      </c>
      <c r="E58" s="21">
        <f t="shared" si="14"/>
        <v>941400</v>
      </c>
      <c r="F58" s="5">
        <f t="shared" si="20"/>
        <v>576700</v>
      </c>
      <c r="G58" s="5">
        <f>G48+G53</f>
        <v>149600</v>
      </c>
      <c r="H58" s="5">
        <f>H48+H53</f>
        <v>52500</v>
      </c>
      <c r="I58" s="5">
        <f t="shared" ref="H58:P60" si="22">I48+I53</f>
        <v>54200</v>
      </c>
      <c r="J58" s="5">
        <f t="shared" si="22"/>
        <v>54200</v>
      </c>
      <c r="K58" s="5">
        <f t="shared" si="22"/>
        <v>54200</v>
      </c>
      <c r="L58" s="5">
        <f t="shared" si="22"/>
        <v>0</v>
      </c>
      <c r="M58" s="5">
        <f t="shared" si="22"/>
        <v>0</v>
      </c>
      <c r="N58" s="5">
        <f t="shared" si="22"/>
        <v>0</v>
      </c>
      <c r="O58" s="5">
        <f t="shared" si="22"/>
        <v>0</v>
      </c>
      <c r="P58" s="5">
        <f t="shared" si="22"/>
        <v>0</v>
      </c>
    </row>
    <row r="59" spans="1:16" s="1" customFormat="1" ht="31.5" customHeight="1" x14ac:dyDescent="0.25">
      <c r="A59" s="112"/>
      <c r="B59" s="115"/>
      <c r="C59" s="118"/>
      <c r="D59" s="24" t="s">
        <v>16</v>
      </c>
      <c r="E59" s="21">
        <f t="shared" si="14"/>
        <v>2307968.7800000003</v>
      </c>
      <c r="F59" s="5">
        <f t="shared" si="20"/>
        <v>459173.82</v>
      </c>
      <c r="G59" s="5">
        <f t="shared" si="20"/>
        <v>383509.95999999996</v>
      </c>
      <c r="H59" s="5">
        <f t="shared" si="22"/>
        <v>342820</v>
      </c>
      <c r="I59" s="5">
        <f t="shared" si="22"/>
        <v>1095365</v>
      </c>
      <c r="J59" s="5">
        <f t="shared" si="22"/>
        <v>13550</v>
      </c>
      <c r="K59" s="5">
        <f t="shared" si="22"/>
        <v>13550</v>
      </c>
      <c r="L59" s="5">
        <f t="shared" si="22"/>
        <v>0</v>
      </c>
      <c r="M59" s="5">
        <f t="shared" si="22"/>
        <v>0</v>
      </c>
      <c r="N59" s="5">
        <f t="shared" si="22"/>
        <v>0</v>
      </c>
      <c r="O59" s="5">
        <f t="shared" si="22"/>
        <v>0</v>
      </c>
      <c r="P59" s="5">
        <f t="shared" si="22"/>
        <v>0</v>
      </c>
    </row>
    <row r="60" spans="1:16" s="1" customFormat="1" ht="31.5" customHeight="1" x14ac:dyDescent="0.25">
      <c r="A60" s="113"/>
      <c r="B60" s="116"/>
      <c r="C60" s="119"/>
      <c r="D60" s="24" t="s">
        <v>17</v>
      </c>
      <c r="E60" s="21">
        <f t="shared" si="14"/>
        <v>0</v>
      </c>
      <c r="F60" s="5">
        <f t="shared" si="20"/>
        <v>0</v>
      </c>
      <c r="G60" s="5">
        <f t="shared" si="20"/>
        <v>0</v>
      </c>
      <c r="H60" s="5">
        <f t="shared" si="22"/>
        <v>0</v>
      </c>
      <c r="I60" s="5">
        <f t="shared" si="22"/>
        <v>0</v>
      </c>
      <c r="J60" s="5">
        <f t="shared" si="22"/>
        <v>0</v>
      </c>
      <c r="K60" s="5">
        <f t="shared" si="22"/>
        <v>0</v>
      </c>
      <c r="L60" s="5">
        <f t="shared" si="22"/>
        <v>0</v>
      </c>
      <c r="M60" s="5">
        <f t="shared" si="22"/>
        <v>0</v>
      </c>
      <c r="N60" s="5">
        <f t="shared" si="22"/>
        <v>0</v>
      </c>
      <c r="O60" s="5">
        <f t="shared" si="22"/>
        <v>0</v>
      </c>
      <c r="P60" s="5">
        <f t="shared" si="22"/>
        <v>0</v>
      </c>
    </row>
    <row r="61" spans="1:16" ht="21" customHeight="1" x14ac:dyDescent="0.25">
      <c r="A61" s="108" t="s">
        <v>36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</row>
    <row r="62" spans="1:16" s="2" customFormat="1" ht="31.5" customHeight="1" x14ac:dyDescent="0.25">
      <c r="A62" s="102" t="s">
        <v>37</v>
      </c>
      <c r="B62" s="105" t="s">
        <v>42</v>
      </c>
      <c r="C62" s="105" t="s">
        <v>78</v>
      </c>
      <c r="D62" s="7" t="s">
        <v>13</v>
      </c>
      <c r="E62" s="21">
        <f t="shared" ref="E62:E86" si="23">F62+G62+H62+I62+J62+K62+L62+M62+N62+O62+P62</f>
        <v>61100</v>
      </c>
      <c r="F62" s="8">
        <f>SUM(F64:F65)</f>
        <v>0</v>
      </c>
      <c r="G62" s="8">
        <f>SUM(G64:G65)</f>
        <v>14600</v>
      </c>
      <c r="H62" s="8">
        <f>SUM(H64:H65)</f>
        <v>46500</v>
      </c>
      <c r="I62" s="8">
        <f t="shared" ref="I62:O62" si="24">SUM(I64:I65)</f>
        <v>0</v>
      </c>
      <c r="J62" s="8">
        <f t="shared" si="24"/>
        <v>0</v>
      </c>
      <c r="K62" s="8">
        <f t="shared" si="24"/>
        <v>0</v>
      </c>
      <c r="L62" s="8">
        <f t="shared" si="24"/>
        <v>0</v>
      </c>
      <c r="M62" s="8">
        <f t="shared" si="24"/>
        <v>0</v>
      </c>
      <c r="N62" s="8">
        <f t="shared" si="24"/>
        <v>0</v>
      </c>
      <c r="O62" s="8">
        <f t="shared" si="24"/>
        <v>0</v>
      </c>
      <c r="P62" s="13">
        <f>Q67+R67+S67+T67+U67+V67+W67+X67+Y67</f>
        <v>0</v>
      </c>
    </row>
    <row r="63" spans="1:16" s="2" customFormat="1" ht="31.5" customHeight="1" x14ac:dyDescent="0.25">
      <c r="A63" s="103"/>
      <c r="B63" s="106"/>
      <c r="C63" s="106"/>
      <c r="D63" s="24" t="s">
        <v>14</v>
      </c>
      <c r="E63" s="21">
        <f t="shared" si="23"/>
        <v>0</v>
      </c>
      <c r="F63" s="10">
        <v>0</v>
      </c>
      <c r="G63" s="15">
        <v>0</v>
      </c>
      <c r="H63" s="15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</row>
    <row r="64" spans="1:16" s="2" customFormat="1" ht="31.5" customHeight="1" x14ac:dyDescent="0.25">
      <c r="A64" s="103"/>
      <c r="B64" s="106"/>
      <c r="C64" s="106"/>
      <c r="D64" s="24" t="s">
        <v>15</v>
      </c>
      <c r="E64" s="21">
        <f t="shared" si="23"/>
        <v>0</v>
      </c>
      <c r="F64" s="12">
        <v>0</v>
      </c>
      <c r="G64" s="33">
        <v>0</v>
      </c>
      <c r="H64" s="33">
        <v>0</v>
      </c>
      <c r="I64" s="11">
        <v>0</v>
      </c>
      <c r="J64" s="11">
        <v>0</v>
      </c>
      <c r="K64" s="11">
        <v>0</v>
      </c>
      <c r="L64" s="10">
        <v>0</v>
      </c>
      <c r="M64" s="10">
        <v>0</v>
      </c>
      <c r="N64" s="10">
        <v>0</v>
      </c>
      <c r="O64" s="10">
        <v>0</v>
      </c>
      <c r="P64" s="11">
        <v>0</v>
      </c>
    </row>
    <row r="65" spans="1:16" s="2" customFormat="1" ht="31.5" customHeight="1" x14ac:dyDescent="0.25">
      <c r="A65" s="103"/>
      <c r="B65" s="106"/>
      <c r="C65" s="106"/>
      <c r="D65" s="24" t="s">
        <v>16</v>
      </c>
      <c r="E65" s="21">
        <f t="shared" si="23"/>
        <v>61100</v>
      </c>
      <c r="F65" s="10">
        <v>0</v>
      </c>
      <c r="G65" s="33">
        <v>14600</v>
      </c>
      <c r="H65" s="33">
        <v>46500</v>
      </c>
      <c r="I65" s="33">
        <v>0</v>
      </c>
      <c r="J65" s="11">
        <v>0</v>
      </c>
      <c r="K65" s="11">
        <v>0</v>
      </c>
      <c r="L65" s="10">
        <v>0</v>
      </c>
      <c r="M65" s="10">
        <v>0</v>
      </c>
      <c r="N65" s="10">
        <v>0</v>
      </c>
      <c r="O65" s="10">
        <v>0</v>
      </c>
      <c r="P65" s="11">
        <v>0</v>
      </c>
    </row>
    <row r="66" spans="1:16" s="2" customFormat="1" ht="31.5" customHeight="1" x14ac:dyDescent="0.25">
      <c r="A66" s="104"/>
      <c r="B66" s="107"/>
      <c r="C66" s="107"/>
      <c r="D66" s="24" t="s">
        <v>17</v>
      </c>
      <c r="E66" s="21">
        <f t="shared" si="23"/>
        <v>0</v>
      </c>
      <c r="F66" s="10">
        <v>0</v>
      </c>
      <c r="G66" s="15">
        <v>0</v>
      </c>
      <c r="H66" s="15">
        <v>0</v>
      </c>
      <c r="I66" s="10">
        <v>0</v>
      </c>
      <c r="J66" s="10">
        <v>0</v>
      </c>
      <c r="K66" s="10">
        <f>P66+Q65+R65+S65+T65+U65+V65+W65+X65</f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</row>
    <row r="67" spans="1:16" s="2" customFormat="1" ht="31.5" customHeight="1" x14ac:dyDescent="0.25">
      <c r="A67" s="102" t="s">
        <v>38</v>
      </c>
      <c r="B67" s="105" t="s">
        <v>43</v>
      </c>
      <c r="C67" s="105" t="s">
        <v>79</v>
      </c>
      <c r="D67" s="7" t="s">
        <v>13</v>
      </c>
      <c r="E67" s="21">
        <f t="shared" si="23"/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</row>
    <row r="68" spans="1:16" s="2" customFormat="1" ht="31.5" customHeight="1" x14ac:dyDescent="0.25">
      <c r="A68" s="103"/>
      <c r="B68" s="106"/>
      <c r="C68" s="106"/>
      <c r="D68" s="24" t="s">
        <v>14</v>
      </c>
      <c r="E68" s="21">
        <f t="shared" si="23"/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f>Q67+R67+S67+T67+U67+V67+W67+X67+Y67</f>
        <v>0</v>
      </c>
    </row>
    <row r="69" spans="1:16" s="2" customFormat="1" ht="31.5" customHeight="1" x14ac:dyDescent="0.25">
      <c r="A69" s="103"/>
      <c r="B69" s="106"/>
      <c r="C69" s="106"/>
      <c r="D69" s="24" t="s">
        <v>15</v>
      </c>
      <c r="E69" s="21">
        <f t="shared" si="23"/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f>Q68+R68+S68+T68+U68+V68+W68+X68+Y68</f>
        <v>0</v>
      </c>
    </row>
    <row r="70" spans="1:16" s="2" customFormat="1" ht="31.5" customHeight="1" x14ac:dyDescent="0.25">
      <c r="A70" s="103"/>
      <c r="B70" s="106"/>
      <c r="C70" s="106"/>
      <c r="D70" s="24" t="s">
        <v>16</v>
      </c>
      <c r="E70" s="21">
        <f t="shared" si="23"/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f>Q71+R71+S71+T71+U71+V71+W71+X71+Y71</f>
        <v>0</v>
      </c>
    </row>
    <row r="71" spans="1:16" s="2" customFormat="1" ht="62.25" customHeight="1" x14ac:dyDescent="0.25">
      <c r="A71" s="104"/>
      <c r="B71" s="107"/>
      <c r="C71" s="107"/>
      <c r="D71" s="24" t="s">
        <v>17</v>
      </c>
      <c r="E71" s="21">
        <f t="shared" si="23"/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f>Q70+R70+S70+T70+U70+V70+W70+X70+Y70</f>
        <v>0</v>
      </c>
    </row>
    <row r="72" spans="1:16" s="2" customFormat="1" ht="31.5" customHeight="1" x14ac:dyDescent="0.25">
      <c r="A72" s="102" t="s">
        <v>39</v>
      </c>
      <c r="B72" s="105" t="s">
        <v>45</v>
      </c>
      <c r="C72" s="105" t="s">
        <v>79</v>
      </c>
      <c r="D72" s="7" t="s">
        <v>13</v>
      </c>
      <c r="E72" s="21">
        <f t="shared" si="23"/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</row>
    <row r="73" spans="1:16" s="2" customFormat="1" ht="31.5" customHeight="1" x14ac:dyDescent="0.25">
      <c r="A73" s="103"/>
      <c r="B73" s="106"/>
      <c r="C73" s="106"/>
      <c r="D73" s="24" t="s">
        <v>14</v>
      </c>
      <c r="E73" s="21">
        <f t="shared" si="23"/>
        <v>0</v>
      </c>
      <c r="F73" s="10">
        <f>G73+H73+I73+J73+K73+P73+Q72+R72+S72</f>
        <v>0</v>
      </c>
      <c r="G73" s="10">
        <f>H73+I73+J73+K73+P73+Q72+R72+S72+T72</f>
        <v>0</v>
      </c>
      <c r="H73" s="10">
        <f>I73+J73+K73+P73+Q72+R72+S72+T72+U72</f>
        <v>0</v>
      </c>
      <c r="I73" s="10">
        <f>J73+K73+P73+Q72+R72+S72+T72+U72+V72</f>
        <v>0</v>
      </c>
      <c r="J73" s="10">
        <f>K73+P73+Q72+R72+S72+T72+U72+V72+W72</f>
        <v>0</v>
      </c>
      <c r="K73" s="10">
        <f>P73+Q72+R72+S72+T72+U72+V72+W72+X72</f>
        <v>0</v>
      </c>
      <c r="L73" s="10">
        <v>0</v>
      </c>
      <c r="M73" s="10">
        <v>0</v>
      </c>
      <c r="N73" s="10">
        <v>0</v>
      </c>
      <c r="O73" s="10">
        <v>0</v>
      </c>
      <c r="P73" s="10">
        <f>Q72+R72+S72+T72+U72+V72+W72+X72+Y72</f>
        <v>0</v>
      </c>
    </row>
    <row r="74" spans="1:16" s="2" customFormat="1" ht="31.5" customHeight="1" x14ac:dyDescent="0.25">
      <c r="A74" s="103"/>
      <c r="B74" s="106"/>
      <c r="C74" s="106"/>
      <c r="D74" s="24" t="s">
        <v>15</v>
      </c>
      <c r="E74" s="21">
        <f t="shared" si="23"/>
        <v>0</v>
      </c>
      <c r="F74" s="10">
        <f>G74+H74+I74+J74+K74+P74+Q74+R74+S74</f>
        <v>0</v>
      </c>
      <c r="G74" s="10">
        <f>H74+I74+J74+K74+P74+Q74+R74+S74+T74</f>
        <v>0</v>
      </c>
      <c r="H74" s="10">
        <f>I74+J74+K74+P74+Q74+R74+S74+T74+U74</f>
        <v>0</v>
      </c>
      <c r="I74" s="10">
        <f>J74+K74+P74+Q74+R74+S74+T74+U74+V74</f>
        <v>0</v>
      </c>
      <c r="J74" s="10">
        <f>K74+P74+Q74+R74+S74+T74+U74+V74+W74</f>
        <v>0</v>
      </c>
      <c r="K74" s="10">
        <f>P74+Q74+R74+S74+T74+U74+V74+W74+X74</f>
        <v>0</v>
      </c>
      <c r="L74" s="10">
        <v>0</v>
      </c>
      <c r="M74" s="10">
        <v>0</v>
      </c>
      <c r="N74" s="10">
        <v>0</v>
      </c>
      <c r="O74" s="10">
        <v>0</v>
      </c>
      <c r="P74" s="10">
        <f>Q74+R74+S74+T74+U74+V74+W74+X74+Y74</f>
        <v>0</v>
      </c>
    </row>
    <row r="75" spans="1:16" s="2" customFormat="1" ht="31.5" customHeight="1" x14ac:dyDescent="0.25">
      <c r="A75" s="103"/>
      <c r="B75" s="106"/>
      <c r="C75" s="106"/>
      <c r="D75" s="24" t="s">
        <v>16</v>
      </c>
      <c r="E75" s="21">
        <f t="shared" si="23"/>
        <v>0</v>
      </c>
      <c r="F75" s="10">
        <f>G75+H75+I75+J75+K75+P75+Q75+R75+S75</f>
        <v>0</v>
      </c>
      <c r="G75" s="10">
        <f>H75+I75+J75+K75+P75+Q75+R75+S75+T75</f>
        <v>0</v>
      </c>
      <c r="H75" s="10">
        <f>I75+J75+K75+P75+Q75+R75+S75+T75+U75</f>
        <v>0</v>
      </c>
      <c r="I75" s="10">
        <f>J75+K75+P75+Q75+R75+S75+T75+U75+V75</f>
        <v>0</v>
      </c>
      <c r="J75" s="10">
        <f>K75+P75+Q75+R75+S75+T75+U75+V75+W75</f>
        <v>0</v>
      </c>
      <c r="K75" s="10">
        <f>P75+Q75+R75+S75+T75+U75+V75+W75+X75</f>
        <v>0</v>
      </c>
      <c r="L75" s="10">
        <v>0</v>
      </c>
      <c r="M75" s="10">
        <v>0</v>
      </c>
      <c r="N75" s="10">
        <v>0</v>
      </c>
      <c r="O75" s="10">
        <v>0</v>
      </c>
      <c r="P75" s="10">
        <f>Q75+R75+S75+T75+U75+V75+W75+X75+Y75</f>
        <v>0</v>
      </c>
    </row>
    <row r="76" spans="1:16" s="2" customFormat="1" ht="31.5" customHeight="1" x14ac:dyDescent="0.25">
      <c r="A76" s="104"/>
      <c r="B76" s="107"/>
      <c r="C76" s="107"/>
      <c r="D76" s="24" t="s">
        <v>17</v>
      </c>
      <c r="E76" s="21">
        <f t="shared" si="23"/>
        <v>0</v>
      </c>
      <c r="F76" s="10">
        <f>G76+H76+I76+J76+K76+P76+Q75+R75+S75</f>
        <v>0</v>
      </c>
      <c r="G76" s="10">
        <f>H76+I76+J76+K76+P76+Q75+R75+S75+T75</f>
        <v>0</v>
      </c>
      <c r="H76" s="10">
        <f>I76+J76+K76+P76+Q75+R75+S75+T75+U75</f>
        <v>0</v>
      </c>
      <c r="I76" s="10">
        <f>J76+K76+P76+Q75+R75+S75+T75+U75+V75</f>
        <v>0</v>
      </c>
      <c r="J76" s="10">
        <f>K76+P76+Q75+R75+S75+T75+U75+V75+W75</f>
        <v>0</v>
      </c>
      <c r="K76" s="10">
        <f>P76+Q75+R75+S75+T75+U75+V75+W75+X75</f>
        <v>0</v>
      </c>
      <c r="L76" s="10">
        <v>0</v>
      </c>
      <c r="M76" s="10">
        <v>0</v>
      </c>
      <c r="N76" s="10">
        <v>0</v>
      </c>
      <c r="O76" s="10">
        <v>0</v>
      </c>
      <c r="P76" s="10">
        <f>Q75+R75+S75+T75+U75+V75+W75+X75+Y75</f>
        <v>0</v>
      </c>
    </row>
    <row r="77" spans="1:16" s="2" customFormat="1" ht="31.5" customHeight="1" x14ac:dyDescent="0.25">
      <c r="A77" s="102" t="s">
        <v>40</v>
      </c>
      <c r="B77" s="105" t="s">
        <v>44</v>
      </c>
      <c r="C77" s="105" t="s">
        <v>79</v>
      </c>
      <c r="D77" s="7" t="s">
        <v>13</v>
      </c>
      <c r="E77" s="21">
        <f t="shared" si="23"/>
        <v>0</v>
      </c>
      <c r="F77" s="9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</row>
    <row r="78" spans="1:16" s="2" customFormat="1" ht="31.5" customHeight="1" x14ac:dyDescent="0.25">
      <c r="A78" s="103"/>
      <c r="B78" s="106"/>
      <c r="C78" s="106"/>
      <c r="D78" s="24" t="s">
        <v>14</v>
      </c>
      <c r="E78" s="21">
        <f t="shared" si="23"/>
        <v>0</v>
      </c>
      <c r="F78" s="10">
        <f>G78+H78+I78+J78+K78+P78+Q77+R77+S77</f>
        <v>0</v>
      </c>
      <c r="G78" s="18">
        <f>H78+I78+J78+K78+P78+Q77+R77+S77+T77</f>
        <v>0</v>
      </c>
      <c r="H78" s="18">
        <f>I78+J78+K78+P78+Q77+R77+S77+T77+U77</f>
        <v>0</v>
      </c>
      <c r="I78" s="18">
        <f>J78+K78+P78+Q77+R77+S77+T77+U77+V77</f>
        <v>0</v>
      </c>
      <c r="J78" s="18">
        <f>K78+P78+Q77+R77+S77+T77+U77+V77+W77</f>
        <v>0</v>
      </c>
      <c r="K78" s="18">
        <f>P78+Q77+R77+S77+T77+U77+V77+W77+X77</f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</row>
    <row r="79" spans="1:16" s="2" customFormat="1" ht="51.75" customHeight="1" x14ac:dyDescent="0.25">
      <c r="A79" s="103"/>
      <c r="B79" s="106"/>
      <c r="C79" s="106"/>
      <c r="D79" s="24" t="s">
        <v>15</v>
      </c>
      <c r="E79" s="21">
        <f t="shared" si="23"/>
        <v>0</v>
      </c>
      <c r="F79" s="10">
        <f>G79+H79+I79+J79+K79+P79+Q78+R78+S78</f>
        <v>0</v>
      </c>
      <c r="G79" s="18">
        <f>H79+I79+J79+K79+P79+Q78+R78+S78+T78</f>
        <v>0</v>
      </c>
      <c r="H79" s="18">
        <f>I79+J79+K79+P79+Q78+R78+S78+T78+U78</f>
        <v>0</v>
      </c>
      <c r="I79" s="18">
        <f>J79+K79+P79+Q78+R78+S78+T78+U78+V78</f>
        <v>0</v>
      </c>
      <c r="J79" s="18">
        <f>K79+P79+Q78+R78+S78+T78+U78+V78+W78</f>
        <v>0</v>
      </c>
      <c r="K79" s="18">
        <f>P79+Q78+R78+S78+T78+U78+V78+W78+X78</f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</row>
    <row r="80" spans="1:16" s="2" customFormat="1" ht="31.5" customHeight="1" x14ac:dyDescent="0.25">
      <c r="A80" s="103"/>
      <c r="B80" s="106"/>
      <c r="C80" s="106"/>
      <c r="D80" s="24" t="s">
        <v>16</v>
      </c>
      <c r="E80" s="21">
        <f t="shared" si="23"/>
        <v>0</v>
      </c>
      <c r="F80" s="10">
        <f>G80+H80+I80+J80+K80+P80+Q80+R80+S80</f>
        <v>0</v>
      </c>
      <c r="G80" s="18">
        <f>H80+I80+J80+K80+P80+Q80+R80+S80+T80</f>
        <v>0</v>
      </c>
      <c r="H80" s="18">
        <f>I80+J80+K80+P80+Q80+R80+S80+T80+U80</f>
        <v>0</v>
      </c>
      <c r="I80" s="18">
        <f>J80+K80+P80+Q80+R80+S80+T80+U80+V80</f>
        <v>0</v>
      </c>
      <c r="J80" s="18">
        <f>K80+P80+Q80+R80+S80+T80+U80+V80+W80</f>
        <v>0</v>
      </c>
      <c r="K80" s="18">
        <f>P80+Q80+R80+S80+T80+U80+V80+W80+X80</f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</row>
    <row r="81" spans="1:16" s="2" customFormat="1" ht="31.5" customHeight="1" x14ac:dyDescent="0.25">
      <c r="A81" s="104"/>
      <c r="B81" s="107"/>
      <c r="C81" s="107"/>
      <c r="D81" s="24" t="s">
        <v>17</v>
      </c>
      <c r="E81" s="21">
        <f t="shared" si="23"/>
        <v>0</v>
      </c>
      <c r="F81" s="47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</row>
    <row r="82" spans="1:16" s="2" customFormat="1" ht="31.5" customHeight="1" x14ac:dyDescent="0.25">
      <c r="A82" s="102" t="s">
        <v>41</v>
      </c>
      <c r="B82" s="105" t="s">
        <v>46</v>
      </c>
      <c r="C82" s="105" t="s">
        <v>47</v>
      </c>
      <c r="D82" s="7" t="s">
        <v>13</v>
      </c>
      <c r="E82" s="21">
        <f t="shared" si="23"/>
        <v>324087.31</v>
      </c>
      <c r="F82" s="9">
        <f>SUM(F83:F86)</f>
        <v>160116</v>
      </c>
      <c r="G82" s="16">
        <f>SUM(G83:G86)</f>
        <v>74524.23</v>
      </c>
      <c r="H82" s="16">
        <f>SUM(H83:H86)</f>
        <v>89447.08</v>
      </c>
      <c r="I82" s="16">
        <f>SUM(I83:I86)</f>
        <v>0</v>
      </c>
      <c r="J82" s="16">
        <f t="shared" ref="J82:P82" si="25">SUM(J83:J86)</f>
        <v>0</v>
      </c>
      <c r="K82" s="16">
        <f t="shared" si="25"/>
        <v>0</v>
      </c>
      <c r="L82" s="16">
        <f t="shared" si="25"/>
        <v>0</v>
      </c>
      <c r="M82" s="16">
        <f t="shared" si="25"/>
        <v>0</v>
      </c>
      <c r="N82" s="16">
        <f t="shared" si="25"/>
        <v>0</v>
      </c>
      <c r="O82" s="16">
        <f t="shared" si="25"/>
        <v>0</v>
      </c>
      <c r="P82" s="16">
        <f t="shared" si="25"/>
        <v>0</v>
      </c>
    </row>
    <row r="83" spans="1:16" s="2" customFormat="1" ht="31.5" customHeight="1" x14ac:dyDescent="0.25">
      <c r="A83" s="103"/>
      <c r="B83" s="106"/>
      <c r="C83" s="106"/>
      <c r="D83" s="24" t="s">
        <v>14</v>
      </c>
      <c r="E83" s="21">
        <f t="shared" si="23"/>
        <v>0</v>
      </c>
      <c r="F83" s="10">
        <f>G83+H83+I83+J83+K83+P83+Q82+R82+S82</f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</row>
    <row r="84" spans="1:16" s="2" customFormat="1" ht="53.25" customHeight="1" x14ac:dyDescent="0.25">
      <c r="A84" s="103"/>
      <c r="B84" s="106"/>
      <c r="C84" s="106"/>
      <c r="D84" s="24" t="s">
        <v>15</v>
      </c>
      <c r="E84" s="21">
        <f t="shared" si="23"/>
        <v>0</v>
      </c>
      <c r="F84" s="10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</row>
    <row r="85" spans="1:16" s="2" customFormat="1" ht="31.5" customHeight="1" x14ac:dyDescent="0.25">
      <c r="A85" s="103"/>
      <c r="B85" s="106"/>
      <c r="C85" s="106"/>
      <c r="D85" s="24" t="s">
        <v>16</v>
      </c>
      <c r="E85" s="21">
        <f t="shared" si="23"/>
        <v>324087.31</v>
      </c>
      <c r="F85" s="10">
        <v>160116</v>
      </c>
      <c r="G85" s="18">
        <v>74524.23</v>
      </c>
      <c r="H85" s="18">
        <v>89447.08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</row>
    <row r="86" spans="1:16" s="2" customFormat="1" ht="31.5" customHeight="1" x14ac:dyDescent="0.25">
      <c r="A86" s="104"/>
      <c r="B86" s="107"/>
      <c r="C86" s="107"/>
      <c r="D86" s="24" t="s">
        <v>17</v>
      </c>
      <c r="E86" s="21">
        <f t="shared" si="23"/>
        <v>0</v>
      </c>
      <c r="F86" s="10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</row>
    <row r="87" spans="1:16" s="1" customFormat="1" ht="27.75" customHeight="1" x14ac:dyDescent="0.25">
      <c r="A87" s="111"/>
      <c r="B87" s="114" t="s">
        <v>48</v>
      </c>
      <c r="C87" s="117"/>
      <c r="D87" s="7" t="s">
        <v>13</v>
      </c>
      <c r="E87" s="8">
        <f>+F87+G87+H87+I87+J87+K87+P87</f>
        <v>385187.31</v>
      </c>
      <c r="F87" s="26">
        <f t="shared" ref="F87:G87" si="26">(F90+F89)</f>
        <v>160116</v>
      </c>
      <c r="G87" s="26">
        <f t="shared" si="26"/>
        <v>89124.23</v>
      </c>
      <c r="H87" s="26">
        <f t="shared" ref="H87:O87" si="27">(H90+H89)</f>
        <v>135947.08000000002</v>
      </c>
      <c r="I87" s="26">
        <f t="shared" si="27"/>
        <v>0</v>
      </c>
      <c r="J87" s="26">
        <f t="shared" si="27"/>
        <v>0</v>
      </c>
      <c r="K87" s="26">
        <f t="shared" si="27"/>
        <v>0</v>
      </c>
      <c r="L87" s="26">
        <f t="shared" si="27"/>
        <v>0</v>
      </c>
      <c r="M87" s="26">
        <f t="shared" si="27"/>
        <v>0</v>
      </c>
      <c r="N87" s="26">
        <f t="shared" si="27"/>
        <v>0</v>
      </c>
      <c r="O87" s="26">
        <f t="shared" si="27"/>
        <v>0</v>
      </c>
      <c r="P87" s="17">
        <f>Q91+R91+S91+T91+U91+V91+W91+X91+Y91</f>
        <v>0</v>
      </c>
    </row>
    <row r="88" spans="1:16" s="1" customFormat="1" ht="31.5" customHeight="1" x14ac:dyDescent="0.25">
      <c r="A88" s="112"/>
      <c r="B88" s="115"/>
      <c r="C88" s="118"/>
      <c r="D88" s="24" t="s">
        <v>14</v>
      </c>
      <c r="E88" s="8">
        <f>+F88+G88+H88+I88+J88+K88+P88</f>
        <v>0</v>
      </c>
      <c r="F88" s="31">
        <v>0</v>
      </c>
      <c r="G88" s="11">
        <v>0</v>
      </c>
      <c r="H88" s="11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1:16" s="1" customFormat="1" ht="31.5" customHeight="1" x14ac:dyDescent="0.25">
      <c r="A89" s="112"/>
      <c r="B89" s="115"/>
      <c r="C89" s="118"/>
      <c r="D89" s="24" t="s">
        <v>15</v>
      </c>
      <c r="E89" s="8">
        <f>+F89+G89+H89+I89+J89+K89+P89</f>
        <v>0</v>
      </c>
      <c r="F89" s="28">
        <f t="shared" ref="F89:G89" si="28">F64+F69+F74+F79</f>
        <v>0</v>
      </c>
      <c r="G89" s="34">
        <f t="shared" si="28"/>
        <v>0</v>
      </c>
      <c r="H89" s="34">
        <f t="shared" ref="H89:P90" si="29">H64+H69+H74+H79</f>
        <v>0</v>
      </c>
      <c r="I89" s="28">
        <f t="shared" si="29"/>
        <v>0</v>
      </c>
      <c r="J89" s="28">
        <f t="shared" si="29"/>
        <v>0</v>
      </c>
      <c r="K89" s="28">
        <f t="shared" si="29"/>
        <v>0</v>
      </c>
      <c r="L89" s="28">
        <f t="shared" si="29"/>
        <v>0</v>
      </c>
      <c r="M89" s="28">
        <f t="shared" si="29"/>
        <v>0</v>
      </c>
      <c r="N89" s="28">
        <f t="shared" si="29"/>
        <v>0</v>
      </c>
      <c r="O89" s="28">
        <f t="shared" si="29"/>
        <v>0</v>
      </c>
      <c r="P89" s="28">
        <f t="shared" si="29"/>
        <v>0</v>
      </c>
    </row>
    <row r="90" spans="1:16" s="1" customFormat="1" ht="31.5" customHeight="1" x14ac:dyDescent="0.25">
      <c r="A90" s="112"/>
      <c r="B90" s="115"/>
      <c r="C90" s="118"/>
      <c r="D90" s="24" t="s">
        <v>16</v>
      </c>
      <c r="E90" s="8">
        <f>+F90+G90+H90+I90+J90+K90+P90</f>
        <v>385187.31</v>
      </c>
      <c r="F90" s="28">
        <f>F65+F70+F75+F80+F85</f>
        <v>160116</v>
      </c>
      <c r="G90" s="28">
        <f>G65+G70+G75+G80+G85</f>
        <v>89124.23</v>
      </c>
      <c r="H90" s="28">
        <f>H65+H70+H75+H80+H85</f>
        <v>135947.08000000002</v>
      </c>
      <c r="I90" s="28">
        <f>I65+I70+I75+I80+I85</f>
        <v>0</v>
      </c>
      <c r="J90" s="28">
        <f>J65+J70+J75+J80</f>
        <v>0</v>
      </c>
      <c r="K90" s="28">
        <f>K65+K70+K75+K80</f>
        <v>0</v>
      </c>
      <c r="L90" s="28">
        <f t="shared" si="29"/>
        <v>0</v>
      </c>
      <c r="M90" s="28">
        <f t="shared" si="29"/>
        <v>0</v>
      </c>
      <c r="N90" s="28">
        <f t="shared" si="29"/>
        <v>0</v>
      </c>
      <c r="O90" s="28">
        <f t="shared" si="29"/>
        <v>0</v>
      </c>
      <c r="P90" s="28">
        <f>P65+P70+P75+P80</f>
        <v>0</v>
      </c>
    </row>
    <row r="91" spans="1:16" s="1" customFormat="1" ht="31.5" customHeight="1" x14ac:dyDescent="0.25">
      <c r="A91" s="113"/>
      <c r="B91" s="116"/>
      <c r="C91" s="119"/>
      <c r="D91" s="24" t="s">
        <v>17</v>
      </c>
      <c r="E91" s="8">
        <f>+F91+G91+H91+I91+J91+K91+P91</f>
        <v>0</v>
      </c>
      <c r="F91" s="47">
        <v>0</v>
      </c>
      <c r="G91" s="11">
        <v>0</v>
      </c>
      <c r="H91" s="11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1:16" ht="21" customHeight="1" x14ac:dyDescent="0.25">
      <c r="A92" s="108" t="s">
        <v>57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10"/>
    </row>
    <row r="93" spans="1:16" s="2" customFormat="1" ht="31.5" customHeight="1" x14ac:dyDescent="0.25">
      <c r="A93" s="102" t="s">
        <v>58</v>
      </c>
      <c r="B93" s="105" t="s">
        <v>64</v>
      </c>
      <c r="C93" s="105" t="s">
        <v>61</v>
      </c>
      <c r="D93" s="7" t="s">
        <v>13</v>
      </c>
      <c r="E93" s="21">
        <f t="shared" ref="E93:E107" si="30">F93+G93+H93+I93+J93+K93+L93+M93+N93+O93+P93</f>
        <v>2880000</v>
      </c>
      <c r="F93" s="8">
        <f>SUM(F95:F96)</f>
        <v>0</v>
      </c>
      <c r="G93" s="8">
        <f t="shared" ref="G93" si="31">G95+G96</f>
        <v>1440000</v>
      </c>
      <c r="H93" s="8">
        <f t="shared" ref="H93:P93" si="32">H95+H96</f>
        <v>1440000</v>
      </c>
      <c r="I93" s="14">
        <f t="shared" si="32"/>
        <v>0</v>
      </c>
      <c r="J93" s="14">
        <f t="shared" si="32"/>
        <v>0</v>
      </c>
      <c r="K93" s="14">
        <f t="shared" si="32"/>
        <v>0</v>
      </c>
      <c r="L93" s="14">
        <f t="shared" si="32"/>
        <v>0</v>
      </c>
      <c r="M93" s="14">
        <f t="shared" si="32"/>
        <v>0</v>
      </c>
      <c r="N93" s="14">
        <f t="shared" si="32"/>
        <v>0</v>
      </c>
      <c r="O93" s="14">
        <f t="shared" si="32"/>
        <v>0</v>
      </c>
      <c r="P93" s="14">
        <f t="shared" si="32"/>
        <v>0</v>
      </c>
    </row>
    <row r="94" spans="1:16" s="2" customFormat="1" ht="31.5" customHeight="1" x14ac:dyDescent="0.25">
      <c r="A94" s="103"/>
      <c r="B94" s="106"/>
      <c r="C94" s="106"/>
      <c r="D94" s="24" t="s">
        <v>14</v>
      </c>
      <c r="E94" s="21">
        <f t="shared" si="30"/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f>Q93+R93+S93+T93+U93+V93+W93+X93+Y93</f>
        <v>0</v>
      </c>
    </row>
    <row r="95" spans="1:16" s="2" customFormat="1" ht="31.5" customHeight="1" x14ac:dyDescent="0.25">
      <c r="A95" s="103"/>
      <c r="B95" s="106"/>
      <c r="C95" s="106"/>
      <c r="D95" s="24" t="s">
        <v>15</v>
      </c>
      <c r="E95" s="21">
        <f t="shared" si="30"/>
        <v>2880000</v>
      </c>
      <c r="F95" s="33">
        <v>0</v>
      </c>
      <c r="G95" s="12">
        <v>1440000</v>
      </c>
      <c r="H95" s="12">
        <v>1440000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f t="shared" ref="P95" si="33">Q95+R95+S95+T95+U95+V95+W95+X95+Y95</f>
        <v>0</v>
      </c>
    </row>
    <row r="96" spans="1:16" s="2" customFormat="1" ht="31.5" customHeight="1" x14ac:dyDescent="0.25">
      <c r="A96" s="103"/>
      <c r="B96" s="106"/>
      <c r="C96" s="106"/>
      <c r="D96" s="24" t="s">
        <v>16</v>
      </c>
      <c r="E96" s="21">
        <f t="shared" si="30"/>
        <v>0</v>
      </c>
      <c r="F96" s="15">
        <v>0</v>
      </c>
      <c r="G96" s="12">
        <v>0</v>
      </c>
      <c r="H96" s="12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1:16" s="2" customFormat="1" ht="31.5" customHeight="1" x14ac:dyDescent="0.25">
      <c r="A97" s="104"/>
      <c r="B97" s="107"/>
      <c r="C97" s="107"/>
      <c r="D97" s="24" t="s">
        <v>17</v>
      </c>
      <c r="E97" s="21">
        <f t="shared" si="30"/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f>Q96+R96+S96+T96+U96+V96+W96+X96+Y96</f>
        <v>0</v>
      </c>
    </row>
    <row r="98" spans="1:16" s="2" customFormat="1" ht="31.5" customHeight="1" x14ac:dyDescent="0.25">
      <c r="A98" s="102" t="s">
        <v>59</v>
      </c>
      <c r="B98" s="105" t="s">
        <v>63</v>
      </c>
      <c r="C98" s="105" t="s">
        <v>61</v>
      </c>
      <c r="D98" s="7" t="s">
        <v>13</v>
      </c>
      <c r="E98" s="21">
        <f t="shared" si="30"/>
        <v>279002.54000000004</v>
      </c>
      <c r="F98" s="8">
        <f>SUM(F100:F101)</f>
        <v>60000</v>
      </c>
      <c r="G98" s="8">
        <f t="shared" ref="G98" si="34">G100+G101</f>
        <v>219002.54</v>
      </c>
      <c r="H98" s="8">
        <f t="shared" ref="H98:P98" si="35">H100+H101</f>
        <v>0</v>
      </c>
      <c r="I98" s="14">
        <f t="shared" si="35"/>
        <v>0</v>
      </c>
      <c r="J98" s="14">
        <f t="shared" si="35"/>
        <v>0</v>
      </c>
      <c r="K98" s="14">
        <f t="shared" si="35"/>
        <v>0</v>
      </c>
      <c r="L98" s="14">
        <f t="shared" si="35"/>
        <v>0</v>
      </c>
      <c r="M98" s="14">
        <f t="shared" si="35"/>
        <v>0</v>
      </c>
      <c r="N98" s="14">
        <f t="shared" si="35"/>
        <v>0</v>
      </c>
      <c r="O98" s="14">
        <f t="shared" si="35"/>
        <v>0</v>
      </c>
      <c r="P98" s="14">
        <f t="shared" si="35"/>
        <v>0</v>
      </c>
    </row>
    <row r="99" spans="1:16" s="2" customFormat="1" ht="31.5" customHeight="1" x14ac:dyDescent="0.25">
      <c r="A99" s="103"/>
      <c r="B99" s="106"/>
      <c r="C99" s="106"/>
      <c r="D99" s="24" t="s">
        <v>14</v>
      </c>
      <c r="E99" s="21">
        <f t="shared" si="30"/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f>Q98+R98+S98+T98+U98+V98+W98+X98+Y98</f>
        <v>0</v>
      </c>
    </row>
    <row r="100" spans="1:16" s="2" customFormat="1" ht="31.5" customHeight="1" x14ac:dyDescent="0.25">
      <c r="A100" s="103"/>
      <c r="B100" s="106"/>
      <c r="C100" s="106"/>
      <c r="D100" s="24" t="s">
        <v>15</v>
      </c>
      <c r="E100" s="21">
        <f t="shared" si="30"/>
        <v>0</v>
      </c>
      <c r="F100" s="33">
        <v>0</v>
      </c>
      <c r="G100" s="12">
        <v>0</v>
      </c>
      <c r="H100" s="12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1:16" s="2" customFormat="1" ht="31.5" customHeight="1" x14ac:dyDescent="0.25">
      <c r="A101" s="103"/>
      <c r="B101" s="106"/>
      <c r="C101" s="106"/>
      <c r="D101" s="24" t="s">
        <v>16</v>
      </c>
      <c r="E101" s="21">
        <f t="shared" si="30"/>
        <v>279002.54000000004</v>
      </c>
      <c r="F101" s="15">
        <v>60000</v>
      </c>
      <c r="G101" s="12">
        <v>219002.54</v>
      </c>
      <c r="H101" s="12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</row>
    <row r="102" spans="1:16" s="2" customFormat="1" ht="62.25" customHeight="1" x14ac:dyDescent="0.25">
      <c r="A102" s="104"/>
      <c r="B102" s="107"/>
      <c r="C102" s="107"/>
      <c r="D102" s="24" t="s">
        <v>17</v>
      </c>
      <c r="E102" s="21">
        <f t="shared" si="30"/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</row>
    <row r="103" spans="1:16" s="2" customFormat="1" ht="31.5" customHeight="1" x14ac:dyDescent="0.25">
      <c r="A103" s="102" t="s">
        <v>60</v>
      </c>
      <c r="B103" s="105" t="s">
        <v>62</v>
      </c>
      <c r="C103" s="105" t="s">
        <v>61</v>
      </c>
      <c r="D103" s="7" t="s">
        <v>13</v>
      </c>
      <c r="E103" s="21">
        <f t="shared" si="30"/>
        <v>0</v>
      </c>
      <c r="F103" s="8">
        <f>SUM(F105:F106)</f>
        <v>0</v>
      </c>
      <c r="G103" s="8">
        <f t="shared" ref="G103" si="36">G105+G106</f>
        <v>0</v>
      </c>
      <c r="H103" s="8">
        <f t="shared" ref="H103:P103" si="37">H105+H106</f>
        <v>0</v>
      </c>
      <c r="I103" s="14">
        <f t="shared" si="37"/>
        <v>0</v>
      </c>
      <c r="J103" s="14">
        <f t="shared" si="37"/>
        <v>0</v>
      </c>
      <c r="K103" s="14">
        <f t="shared" si="37"/>
        <v>0</v>
      </c>
      <c r="L103" s="14">
        <f t="shared" si="37"/>
        <v>0</v>
      </c>
      <c r="M103" s="14">
        <f t="shared" si="37"/>
        <v>0</v>
      </c>
      <c r="N103" s="14">
        <f t="shared" si="37"/>
        <v>0</v>
      </c>
      <c r="O103" s="14">
        <f t="shared" si="37"/>
        <v>0</v>
      </c>
      <c r="P103" s="14">
        <f t="shared" si="37"/>
        <v>0</v>
      </c>
    </row>
    <row r="104" spans="1:16" s="2" customFormat="1" ht="31.5" customHeight="1" x14ac:dyDescent="0.25">
      <c r="A104" s="103"/>
      <c r="B104" s="106"/>
      <c r="C104" s="106"/>
      <c r="D104" s="24" t="s">
        <v>14</v>
      </c>
      <c r="E104" s="21">
        <f t="shared" si="30"/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</row>
    <row r="105" spans="1:16" s="2" customFormat="1" ht="31.5" customHeight="1" x14ac:dyDescent="0.25">
      <c r="A105" s="103"/>
      <c r="B105" s="106"/>
      <c r="C105" s="106"/>
      <c r="D105" s="24" t="s">
        <v>15</v>
      </c>
      <c r="E105" s="21">
        <f t="shared" si="30"/>
        <v>0</v>
      </c>
      <c r="F105" s="33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</row>
    <row r="106" spans="1:16" s="2" customFormat="1" ht="31.5" customHeight="1" x14ac:dyDescent="0.25">
      <c r="A106" s="103"/>
      <c r="B106" s="106"/>
      <c r="C106" s="106"/>
      <c r="D106" s="24" t="s">
        <v>16</v>
      </c>
      <c r="E106" s="21">
        <f t="shared" si="30"/>
        <v>0</v>
      </c>
      <c r="F106" s="15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</row>
    <row r="107" spans="1:16" s="2" customFormat="1" ht="31.5" customHeight="1" x14ac:dyDescent="0.25">
      <c r="A107" s="104"/>
      <c r="B107" s="107"/>
      <c r="C107" s="107"/>
      <c r="D107" s="24" t="s">
        <v>17</v>
      </c>
      <c r="E107" s="21">
        <f t="shared" si="30"/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</row>
    <row r="108" spans="1:16" s="1" customFormat="1" ht="27.75" customHeight="1" x14ac:dyDescent="0.25">
      <c r="A108" s="111"/>
      <c r="B108" s="120" t="s">
        <v>56</v>
      </c>
      <c r="C108" s="117"/>
      <c r="D108" s="7" t="s">
        <v>13</v>
      </c>
      <c r="E108" s="8">
        <f>F108+G108+H108+I108+J108+K108+P108</f>
        <v>3159002.54</v>
      </c>
      <c r="F108" s="26">
        <f t="shared" ref="F108:G108" si="38">(F111+F110)</f>
        <v>60000</v>
      </c>
      <c r="G108" s="26">
        <f t="shared" si="38"/>
        <v>1659002.54</v>
      </c>
      <c r="H108" s="26">
        <f t="shared" ref="H108:O108" si="39">(H111+H110)</f>
        <v>1440000</v>
      </c>
      <c r="I108" s="26">
        <f t="shared" si="39"/>
        <v>0</v>
      </c>
      <c r="J108" s="26">
        <f t="shared" si="39"/>
        <v>0</v>
      </c>
      <c r="K108" s="26">
        <f t="shared" si="39"/>
        <v>0</v>
      </c>
      <c r="L108" s="26">
        <f t="shared" si="39"/>
        <v>0</v>
      </c>
      <c r="M108" s="26">
        <f t="shared" si="39"/>
        <v>0</v>
      </c>
      <c r="N108" s="26">
        <f t="shared" si="39"/>
        <v>0</v>
      </c>
      <c r="O108" s="26">
        <f t="shared" si="39"/>
        <v>0</v>
      </c>
      <c r="P108" s="17">
        <f>Q112+R112+S112+T112+U112+V112+W112+X112+Y112</f>
        <v>0</v>
      </c>
    </row>
    <row r="109" spans="1:16" s="1" customFormat="1" ht="31.5" customHeight="1" x14ac:dyDescent="0.25">
      <c r="A109" s="112"/>
      <c r="B109" s="121"/>
      <c r="C109" s="118"/>
      <c r="D109" s="24" t="s">
        <v>14</v>
      </c>
      <c r="E109" s="8">
        <f>+F109+G109+H109+I109+J109+K109+P109</f>
        <v>0</v>
      </c>
      <c r="F109" s="31">
        <v>0</v>
      </c>
      <c r="G109" s="11">
        <v>0</v>
      </c>
      <c r="H109" s="11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</row>
    <row r="110" spans="1:16" s="1" customFormat="1" ht="31.5" customHeight="1" x14ac:dyDescent="0.25">
      <c r="A110" s="112"/>
      <c r="B110" s="121"/>
      <c r="C110" s="118"/>
      <c r="D110" s="24" t="s">
        <v>15</v>
      </c>
      <c r="E110" s="8">
        <f>+F110+G110+H110+I110+J110+K110+P110</f>
        <v>2880000</v>
      </c>
      <c r="F110" s="28">
        <f t="shared" ref="F110:G110" si="40">F89+F95+F100+F105</f>
        <v>0</v>
      </c>
      <c r="G110" s="15">
        <f t="shared" si="40"/>
        <v>1440000</v>
      </c>
      <c r="H110" s="15">
        <f t="shared" ref="H110:P110" si="41">H89+H95+H100+H105</f>
        <v>1440000</v>
      </c>
      <c r="I110" s="28">
        <f t="shared" si="41"/>
        <v>0</v>
      </c>
      <c r="J110" s="28">
        <f t="shared" si="41"/>
        <v>0</v>
      </c>
      <c r="K110" s="28">
        <f t="shared" si="41"/>
        <v>0</v>
      </c>
      <c r="L110" s="28">
        <f t="shared" si="41"/>
        <v>0</v>
      </c>
      <c r="M110" s="28">
        <f t="shared" si="41"/>
        <v>0</v>
      </c>
      <c r="N110" s="28">
        <f t="shared" si="41"/>
        <v>0</v>
      </c>
      <c r="O110" s="28">
        <f t="shared" si="41"/>
        <v>0</v>
      </c>
      <c r="P110" s="28">
        <f t="shared" si="41"/>
        <v>0</v>
      </c>
    </row>
    <row r="111" spans="1:16" s="1" customFormat="1" ht="31.5" customHeight="1" x14ac:dyDescent="0.25">
      <c r="A111" s="112"/>
      <c r="B111" s="121"/>
      <c r="C111" s="118"/>
      <c r="D111" s="24" t="s">
        <v>16</v>
      </c>
      <c r="E111" s="8">
        <f>+F111+G111+H111+I111+J111+K111+P111</f>
        <v>279002.54000000004</v>
      </c>
      <c r="F111" s="28">
        <f t="shared" ref="F111:G111" si="42">F96+F101+F106</f>
        <v>60000</v>
      </c>
      <c r="G111" s="15">
        <f t="shared" si="42"/>
        <v>219002.54</v>
      </c>
      <c r="H111" s="28">
        <f t="shared" ref="H111:P111" si="43">H96+H101+H106</f>
        <v>0</v>
      </c>
      <c r="I111" s="28">
        <f t="shared" si="43"/>
        <v>0</v>
      </c>
      <c r="J111" s="28">
        <f t="shared" si="43"/>
        <v>0</v>
      </c>
      <c r="K111" s="28">
        <f t="shared" si="43"/>
        <v>0</v>
      </c>
      <c r="L111" s="28">
        <f t="shared" si="43"/>
        <v>0</v>
      </c>
      <c r="M111" s="28">
        <f t="shared" si="43"/>
        <v>0</v>
      </c>
      <c r="N111" s="28">
        <f t="shared" si="43"/>
        <v>0</v>
      </c>
      <c r="O111" s="28">
        <f t="shared" si="43"/>
        <v>0</v>
      </c>
      <c r="P111" s="28">
        <f t="shared" si="43"/>
        <v>0</v>
      </c>
    </row>
    <row r="112" spans="1:16" s="1" customFormat="1" ht="31.5" customHeight="1" x14ac:dyDescent="0.25">
      <c r="A112" s="113"/>
      <c r="B112" s="122"/>
      <c r="C112" s="119"/>
      <c r="D112" s="24" t="s">
        <v>17</v>
      </c>
      <c r="E112" s="8">
        <f>+F112+G112+H112+I112+J112+K112+P112</f>
        <v>0</v>
      </c>
      <c r="F112" s="47">
        <v>0</v>
      </c>
      <c r="G112" s="11">
        <v>0</v>
      </c>
      <c r="H112" s="11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</row>
    <row r="113" spans="1:17" s="1" customFormat="1" ht="31.5" customHeight="1" x14ac:dyDescent="0.25">
      <c r="A113" s="129" t="s">
        <v>71</v>
      </c>
      <c r="B113" s="130"/>
      <c r="C113" s="131"/>
      <c r="D113" s="57" t="s">
        <v>13</v>
      </c>
      <c r="E113" s="8">
        <f>+F113+G113+H113+I113+J113+K113+P113+L113+M113+N113+O113</f>
        <v>90710879.140000001</v>
      </c>
      <c r="F113" s="49">
        <f>F114+F115+F116+F117</f>
        <v>14790500.340000002</v>
      </c>
      <c r="G113" s="49">
        <f>G114+G115+G116+G117</f>
        <v>16498772.130000001</v>
      </c>
      <c r="H113" s="49">
        <f>H114+H115+H116+H117</f>
        <v>16511338.98</v>
      </c>
      <c r="I113" s="49">
        <f>I114+I115+I116+I117</f>
        <v>15703228.250000002</v>
      </c>
      <c r="J113" s="49">
        <f t="shared" ref="J113:P113" si="44">J114+J115+J116+J117</f>
        <v>13844371.609999999</v>
      </c>
      <c r="K113" s="49">
        <f>K114+K115+K116+K117</f>
        <v>13362667.83</v>
      </c>
      <c r="L113" s="49">
        <f t="shared" si="44"/>
        <v>0</v>
      </c>
      <c r="M113" s="49">
        <f t="shared" si="44"/>
        <v>0</v>
      </c>
      <c r="N113" s="49">
        <f t="shared" si="44"/>
        <v>0</v>
      </c>
      <c r="O113" s="49">
        <f t="shared" si="44"/>
        <v>0</v>
      </c>
      <c r="P113" s="49">
        <f t="shared" si="44"/>
        <v>0</v>
      </c>
      <c r="Q113" s="43"/>
    </row>
    <row r="114" spans="1:17" s="2" customFormat="1" ht="31.5" customHeight="1" x14ac:dyDescent="0.25">
      <c r="A114" s="132"/>
      <c r="B114" s="133"/>
      <c r="C114" s="134"/>
      <c r="D114" s="56" t="s">
        <v>14</v>
      </c>
      <c r="E114" s="8">
        <f>+F114+G114+H114+I114+J114+K114+L114+M114+N114+O114+P114</f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4"/>
    </row>
    <row r="115" spans="1:17" s="2" customFormat="1" ht="31.5" customHeight="1" x14ac:dyDescent="0.25">
      <c r="A115" s="132"/>
      <c r="B115" s="133"/>
      <c r="C115" s="134"/>
      <c r="D115" s="56" t="s">
        <v>15</v>
      </c>
      <c r="E115" s="8">
        <f>+F115+G115+H115+I115+J115+K115+L115+M115+N115+O115+P115</f>
        <v>3977848.8</v>
      </c>
      <c r="F115" s="48">
        <f>F42+F58+F89+F110</f>
        <v>733148.8</v>
      </c>
      <c r="G115" s="48">
        <f>G42+G58+G89+G110</f>
        <v>1589600</v>
      </c>
      <c r="H115" s="48">
        <f>H58+H110</f>
        <v>1492500</v>
      </c>
      <c r="I115" s="48">
        <f t="shared" ref="I115:J115" si="45">I58</f>
        <v>54200</v>
      </c>
      <c r="J115" s="48">
        <f t="shared" si="45"/>
        <v>54200</v>
      </c>
      <c r="K115" s="48">
        <f t="shared" ref="K115:P115" si="46">K42+K58+K89+K110</f>
        <v>54200</v>
      </c>
      <c r="L115" s="48">
        <f t="shared" si="46"/>
        <v>0</v>
      </c>
      <c r="M115" s="48">
        <f t="shared" si="46"/>
        <v>0</v>
      </c>
      <c r="N115" s="48">
        <f t="shared" si="46"/>
        <v>0</v>
      </c>
      <c r="O115" s="48">
        <f t="shared" si="46"/>
        <v>0</v>
      </c>
      <c r="P115" s="48">
        <f t="shared" si="46"/>
        <v>0</v>
      </c>
      <c r="Q115" s="44"/>
    </row>
    <row r="116" spans="1:17" s="1" customFormat="1" ht="32.25" customHeight="1" x14ac:dyDescent="0.25">
      <c r="A116" s="132"/>
      <c r="B116" s="133"/>
      <c r="C116" s="134"/>
      <c r="D116" s="56" t="s">
        <v>16</v>
      </c>
      <c r="E116" s="8">
        <f>F116+G116+H116+I116+J116+K116+L116+M116+N116+O116+P116</f>
        <v>86733030.340000004</v>
      </c>
      <c r="F116" s="48">
        <f>F111+F90+F59+F43</f>
        <v>14057351.540000001</v>
      </c>
      <c r="G116" s="48">
        <f>G111+G90+G59+G43</f>
        <v>14909172.130000001</v>
      </c>
      <c r="H116" s="48">
        <f>H111+H90+H43+H59</f>
        <v>15018838.98</v>
      </c>
      <c r="I116" s="48">
        <f>I111+I90+I43+I59</f>
        <v>15649028.250000002</v>
      </c>
      <c r="J116" s="48">
        <f t="shared" ref="J116" si="47">J13+J49</f>
        <v>13790171.609999999</v>
      </c>
      <c r="K116" s="48">
        <f t="shared" ref="K116:P116" si="48">K111+K90+K59+K43</f>
        <v>13308467.83</v>
      </c>
      <c r="L116" s="48">
        <f t="shared" si="48"/>
        <v>0</v>
      </c>
      <c r="M116" s="48">
        <f t="shared" si="48"/>
        <v>0</v>
      </c>
      <c r="N116" s="48">
        <f t="shared" si="48"/>
        <v>0</v>
      </c>
      <c r="O116" s="48">
        <f t="shared" si="48"/>
        <v>0</v>
      </c>
      <c r="P116" s="48">
        <f t="shared" si="48"/>
        <v>0</v>
      </c>
      <c r="Q116" s="44"/>
    </row>
    <row r="117" spans="1:17" s="1" customFormat="1" ht="32.25" customHeight="1" x14ac:dyDescent="0.25">
      <c r="A117" s="135"/>
      <c r="B117" s="136"/>
      <c r="C117" s="137"/>
      <c r="D117" s="56" t="s">
        <v>17</v>
      </c>
      <c r="E117" s="32">
        <f>F117+G117+H117+I117+J117+K117+L117+M117+N117+O117+P117+Q117</f>
        <v>0</v>
      </c>
      <c r="F117" s="47">
        <f t="shared" ref="F117:G117" si="49">F81+F45+F24</f>
        <v>0</v>
      </c>
      <c r="G117" s="11">
        <f t="shared" si="49"/>
        <v>0</v>
      </c>
      <c r="H117" s="11">
        <v>0</v>
      </c>
      <c r="I117" s="11">
        <f>I81+I45+I24</f>
        <v>0</v>
      </c>
      <c r="J117" s="11">
        <f>J81+J45+J24</f>
        <v>0</v>
      </c>
      <c r="K117" s="11">
        <f>K81+K45+K24</f>
        <v>0</v>
      </c>
      <c r="L117" s="11">
        <f t="shared" ref="L117:O117" si="50">L82+L45+L24</f>
        <v>0</v>
      </c>
      <c r="M117" s="11">
        <f t="shared" si="50"/>
        <v>0</v>
      </c>
      <c r="N117" s="11">
        <f t="shared" si="50"/>
        <v>0</v>
      </c>
      <c r="O117" s="11">
        <f t="shared" si="50"/>
        <v>0</v>
      </c>
      <c r="P117" s="11">
        <f>P81+P45+P24</f>
        <v>0</v>
      </c>
      <c r="Q117" s="44"/>
    </row>
    <row r="118" spans="1:17" s="1" customFormat="1" ht="32.25" customHeight="1" x14ac:dyDescent="0.25">
      <c r="A118" s="129" t="s">
        <v>72</v>
      </c>
      <c r="B118" s="130"/>
      <c r="C118" s="131"/>
      <c r="D118" s="55" t="s">
        <v>13</v>
      </c>
      <c r="E118" s="32">
        <f>E119+E120+E121+E122</f>
        <v>0</v>
      </c>
      <c r="F118" s="32">
        <f t="shared" ref="F118:G118" si="51">F119+F120+F121+F122</f>
        <v>0</v>
      </c>
      <c r="G118" s="32">
        <f t="shared" si="51"/>
        <v>0</v>
      </c>
      <c r="H118" s="32">
        <f t="shared" ref="H118:P118" si="52">H119+H120+H121+H122</f>
        <v>0</v>
      </c>
      <c r="I118" s="32">
        <f t="shared" si="52"/>
        <v>0</v>
      </c>
      <c r="J118" s="32">
        <f t="shared" si="52"/>
        <v>0</v>
      </c>
      <c r="K118" s="32">
        <f t="shared" si="52"/>
        <v>0</v>
      </c>
      <c r="L118" s="32">
        <f t="shared" si="52"/>
        <v>0</v>
      </c>
      <c r="M118" s="32">
        <f t="shared" si="52"/>
        <v>0</v>
      </c>
      <c r="N118" s="32">
        <f t="shared" si="52"/>
        <v>0</v>
      </c>
      <c r="O118" s="32">
        <f t="shared" si="52"/>
        <v>0</v>
      </c>
      <c r="P118" s="32">
        <f t="shared" si="52"/>
        <v>0</v>
      </c>
      <c r="Q118" s="43"/>
    </row>
    <row r="119" spans="1:17" s="1" customFormat="1" ht="32.25" customHeight="1" x14ac:dyDescent="0.25">
      <c r="A119" s="132"/>
      <c r="B119" s="133"/>
      <c r="C119" s="134"/>
      <c r="D119" s="53" t="s">
        <v>14</v>
      </c>
      <c r="E119" s="32">
        <f t="shared" ref="E119:E127" si="53">F119+G119+H119+I119+J119+K119+L119+M119+N119+O119+P119+Q119</f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44"/>
    </row>
    <row r="120" spans="1:17" s="1" customFormat="1" ht="29.25" customHeight="1" x14ac:dyDescent="0.25">
      <c r="A120" s="132"/>
      <c r="B120" s="133"/>
      <c r="C120" s="134"/>
      <c r="D120" s="53" t="s">
        <v>15</v>
      </c>
      <c r="E120" s="32">
        <f t="shared" si="53"/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44"/>
    </row>
    <row r="121" spans="1:17" s="1" customFormat="1" ht="32.25" customHeight="1" x14ac:dyDescent="0.25">
      <c r="A121" s="132"/>
      <c r="B121" s="133"/>
      <c r="C121" s="134"/>
      <c r="D121" s="53" t="s">
        <v>16</v>
      </c>
      <c r="E121" s="32">
        <f t="shared" si="53"/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44"/>
    </row>
    <row r="122" spans="1:17" s="1" customFormat="1" ht="32.25" customHeight="1" x14ac:dyDescent="0.25">
      <c r="A122" s="135"/>
      <c r="B122" s="136"/>
      <c r="C122" s="137"/>
      <c r="D122" s="53" t="s">
        <v>17</v>
      </c>
      <c r="E122" s="32">
        <f t="shared" si="53"/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44"/>
    </row>
    <row r="123" spans="1:17" s="1" customFormat="1" ht="32.25" customHeight="1" x14ac:dyDescent="0.25">
      <c r="A123" s="129" t="s">
        <v>70</v>
      </c>
      <c r="B123" s="130"/>
      <c r="C123" s="131"/>
      <c r="D123" s="55" t="s">
        <v>13</v>
      </c>
      <c r="E123" s="21">
        <f>F123+G123+H123+I123+J123+K123+L123+M123+N123+O123+P123+Q123</f>
        <v>90710879.140000001</v>
      </c>
      <c r="F123" s="21">
        <f>F124+F125+F126+F127</f>
        <v>14790500.340000002</v>
      </c>
      <c r="G123" s="21">
        <f t="shared" ref="G123" si="54">G124+G125+G126+G127</f>
        <v>16498772.130000001</v>
      </c>
      <c r="H123" s="21">
        <f>H124+H125+H126+H127</f>
        <v>16511338.98</v>
      </c>
      <c r="I123" s="21">
        <f t="shared" ref="I123:P123" si="55">I124+I125+I126+I127</f>
        <v>15703228.250000002</v>
      </c>
      <c r="J123" s="21">
        <f t="shared" si="55"/>
        <v>13844371.609999999</v>
      </c>
      <c r="K123" s="21">
        <f t="shared" si="55"/>
        <v>13362667.83</v>
      </c>
      <c r="L123" s="21">
        <f t="shared" si="55"/>
        <v>0</v>
      </c>
      <c r="M123" s="21">
        <f t="shared" si="55"/>
        <v>0</v>
      </c>
      <c r="N123" s="21">
        <f t="shared" si="55"/>
        <v>0</v>
      </c>
      <c r="O123" s="21">
        <f t="shared" si="55"/>
        <v>0</v>
      </c>
      <c r="P123" s="21">
        <f t="shared" si="55"/>
        <v>0</v>
      </c>
      <c r="Q123" s="45"/>
    </row>
    <row r="124" spans="1:17" s="1" customFormat="1" ht="32.25" customHeight="1" x14ac:dyDescent="0.25">
      <c r="A124" s="132"/>
      <c r="B124" s="133"/>
      <c r="C124" s="134"/>
      <c r="D124" s="53" t="s">
        <v>14</v>
      </c>
      <c r="E124" s="21">
        <f t="shared" si="53"/>
        <v>0</v>
      </c>
      <c r="F124" s="22">
        <f>F114</f>
        <v>0</v>
      </c>
      <c r="G124" s="22">
        <f t="shared" ref="G124:G127" si="56">G114</f>
        <v>0</v>
      </c>
      <c r="H124" s="22">
        <f t="shared" ref="H124:P124" si="57">H114</f>
        <v>0</v>
      </c>
      <c r="I124" s="22">
        <f t="shared" si="57"/>
        <v>0</v>
      </c>
      <c r="J124" s="22">
        <f t="shared" si="57"/>
        <v>0</v>
      </c>
      <c r="K124" s="22">
        <f t="shared" si="57"/>
        <v>0</v>
      </c>
      <c r="L124" s="22">
        <f t="shared" si="57"/>
        <v>0</v>
      </c>
      <c r="M124" s="22">
        <f t="shared" si="57"/>
        <v>0</v>
      </c>
      <c r="N124" s="22">
        <f t="shared" si="57"/>
        <v>0</v>
      </c>
      <c r="O124" s="22">
        <f t="shared" si="57"/>
        <v>0</v>
      </c>
      <c r="P124" s="22">
        <f t="shared" si="57"/>
        <v>0</v>
      </c>
      <c r="Q124" s="46"/>
    </row>
    <row r="125" spans="1:17" s="1" customFormat="1" ht="47.25" x14ac:dyDescent="0.25">
      <c r="A125" s="132"/>
      <c r="B125" s="133"/>
      <c r="C125" s="134"/>
      <c r="D125" s="53" t="s">
        <v>15</v>
      </c>
      <c r="E125" s="21">
        <f>F125+G125+H125+I125+J125+K125+L125+M125+N125+O125+P125+Q125</f>
        <v>3977848.8</v>
      </c>
      <c r="F125" s="73">
        <f>F115</f>
        <v>733148.8</v>
      </c>
      <c r="G125" s="73">
        <f t="shared" si="56"/>
        <v>1589600</v>
      </c>
      <c r="H125" s="73">
        <f>H115</f>
        <v>1492500</v>
      </c>
      <c r="I125" s="73">
        <f t="shared" ref="I125:P125" si="58">I115</f>
        <v>54200</v>
      </c>
      <c r="J125" s="73">
        <f t="shared" si="58"/>
        <v>54200</v>
      </c>
      <c r="K125" s="73">
        <f t="shared" si="58"/>
        <v>54200</v>
      </c>
      <c r="L125" s="22">
        <f t="shared" si="58"/>
        <v>0</v>
      </c>
      <c r="M125" s="22">
        <f t="shared" si="58"/>
        <v>0</v>
      </c>
      <c r="N125" s="22">
        <f t="shared" si="58"/>
        <v>0</v>
      </c>
      <c r="O125" s="22">
        <f t="shared" si="58"/>
        <v>0</v>
      </c>
      <c r="P125" s="22">
        <f t="shared" si="58"/>
        <v>0</v>
      </c>
      <c r="Q125" s="46"/>
    </row>
    <row r="126" spans="1:17" s="1" customFormat="1" ht="15.75" customHeight="1" x14ac:dyDescent="0.25">
      <c r="A126" s="132"/>
      <c r="B126" s="133"/>
      <c r="C126" s="134"/>
      <c r="D126" s="53" t="s">
        <v>16</v>
      </c>
      <c r="E126" s="21">
        <f>F126+G126+H126+I126+J126+K126+L126+M126+N126+O126+P126+Q126</f>
        <v>86733030.340000004</v>
      </c>
      <c r="F126" s="73">
        <f>F116</f>
        <v>14057351.540000001</v>
      </c>
      <c r="G126" s="73">
        <f t="shared" si="56"/>
        <v>14909172.130000001</v>
      </c>
      <c r="H126" s="73">
        <f>H116</f>
        <v>15018838.98</v>
      </c>
      <c r="I126" s="73">
        <f t="shared" ref="I126:J126" si="59">I116</f>
        <v>15649028.250000002</v>
      </c>
      <c r="J126" s="73">
        <f t="shared" si="59"/>
        <v>13790171.609999999</v>
      </c>
      <c r="K126" s="73">
        <f t="shared" ref="K126:P126" si="60">K116</f>
        <v>13308467.83</v>
      </c>
      <c r="L126" s="22">
        <f t="shared" si="60"/>
        <v>0</v>
      </c>
      <c r="M126" s="22">
        <f t="shared" si="60"/>
        <v>0</v>
      </c>
      <c r="N126" s="22">
        <f t="shared" si="60"/>
        <v>0</v>
      </c>
      <c r="O126" s="22">
        <f t="shared" si="60"/>
        <v>0</v>
      </c>
      <c r="P126" s="22">
        <f t="shared" si="60"/>
        <v>0</v>
      </c>
      <c r="Q126" s="46"/>
    </row>
    <row r="127" spans="1:17" ht="31.5" x14ac:dyDescent="0.25">
      <c r="A127" s="135"/>
      <c r="B127" s="136"/>
      <c r="C127" s="137"/>
      <c r="D127" s="53" t="s">
        <v>17</v>
      </c>
      <c r="E127" s="21">
        <f t="shared" si="53"/>
        <v>0</v>
      </c>
      <c r="F127" s="73">
        <f>F117</f>
        <v>0</v>
      </c>
      <c r="G127" s="73">
        <f t="shared" si="56"/>
        <v>0</v>
      </c>
      <c r="H127" s="73">
        <f t="shared" ref="H127:P127" si="61">H117</f>
        <v>0</v>
      </c>
      <c r="I127" s="73">
        <f t="shared" si="61"/>
        <v>0</v>
      </c>
      <c r="J127" s="73">
        <f t="shared" si="61"/>
        <v>0</v>
      </c>
      <c r="K127" s="22">
        <f t="shared" si="61"/>
        <v>0</v>
      </c>
      <c r="L127" s="22">
        <f t="shared" si="61"/>
        <v>0</v>
      </c>
      <c r="M127" s="22">
        <f t="shared" si="61"/>
        <v>0</v>
      </c>
      <c r="N127" s="22">
        <f t="shared" si="61"/>
        <v>0</v>
      </c>
      <c r="O127" s="22">
        <f t="shared" si="61"/>
        <v>0</v>
      </c>
      <c r="P127" s="22">
        <f t="shared" si="61"/>
        <v>0</v>
      </c>
      <c r="Q127" s="46"/>
    </row>
    <row r="128" spans="1:17" ht="15.75" x14ac:dyDescent="0.25">
      <c r="A128" s="138" t="s">
        <v>19</v>
      </c>
      <c r="B128" s="139"/>
      <c r="C128" s="140"/>
      <c r="D128" s="42"/>
      <c r="E128" s="21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6"/>
    </row>
    <row r="129" spans="1:16" ht="15.75" customHeight="1" x14ac:dyDescent="0.25">
      <c r="A129" s="128" t="s">
        <v>80</v>
      </c>
      <c r="B129" s="128"/>
      <c r="C129" s="128"/>
      <c r="D129" s="50" t="s">
        <v>13</v>
      </c>
      <c r="E129" s="8">
        <f>+F129+G129+H129+I129+J129+K129+L129+M129+N129+O129+P129</f>
        <v>2043502.6899999997</v>
      </c>
      <c r="F129" s="35">
        <f>F130+F131+F132+F133</f>
        <v>546525.66</v>
      </c>
      <c r="G129" s="35">
        <f>G130+G131+G132+G133</f>
        <v>588317.47</v>
      </c>
      <c r="H129" s="35">
        <f>H130+H131+H132+H133</f>
        <v>559697.4</v>
      </c>
      <c r="I129" s="35">
        <f>I130+I131+I132+I133</f>
        <v>213462.16</v>
      </c>
      <c r="J129" s="36">
        <f>J130+J131+J132+J133</f>
        <v>67750</v>
      </c>
      <c r="K129" s="36">
        <v>67750</v>
      </c>
      <c r="L129" s="13">
        <v>0</v>
      </c>
      <c r="M129" s="13">
        <v>0</v>
      </c>
      <c r="N129" s="13">
        <v>0</v>
      </c>
      <c r="O129" s="13">
        <v>0</v>
      </c>
      <c r="P129" s="13">
        <f>P130+P132+P131+P133</f>
        <v>0</v>
      </c>
    </row>
    <row r="130" spans="1:16" ht="25.5" x14ac:dyDescent="0.25">
      <c r="A130" s="128"/>
      <c r="B130" s="128"/>
      <c r="C130" s="128"/>
      <c r="D130" s="40" t="s">
        <v>65</v>
      </c>
      <c r="E130" s="8">
        <f>+F130+G130+H130+I130+J130+K130+L130+M130+N130+O130+P130</f>
        <v>0</v>
      </c>
      <c r="F130" s="10">
        <v>0</v>
      </c>
      <c r="G130" s="10">
        <v>0</v>
      </c>
      <c r="H130" s="10">
        <v>0</v>
      </c>
      <c r="I130" s="10">
        <v>0</v>
      </c>
      <c r="J130" s="33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</row>
    <row r="131" spans="1:16" ht="25.5" x14ac:dyDescent="0.25">
      <c r="A131" s="128"/>
      <c r="B131" s="128"/>
      <c r="C131" s="128"/>
      <c r="D131" s="40" t="s">
        <v>66</v>
      </c>
      <c r="E131" s="8">
        <f>+F131+G131+H131+I131+J131+K131+L131+M131+N131+O131+P131</f>
        <v>891580</v>
      </c>
      <c r="F131" s="15">
        <f>SUM(F48)</f>
        <v>116700</v>
      </c>
      <c r="G131" s="15">
        <v>306600</v>
      </c>
      <c r="H131" s="15">
        <f>SUM(H48+253180)</f>
        <v>305680</v>
      </c>
      <c r="I131" s="15">
        <f>SUM(I48)</f>
        <v>54200</v>
      </c>
      <c r="J131" s="15">
        <f>SUM(J48)</f>
        <v>54200</v>
      </c>
      <c r="K131" s="15">
        <f>SUM(K48)</f>
        <v>54200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1:16" ht="15.75" x14ac:dyDescent="0.25">
      <c r="A132" s="128"/>
      <c r="B132" s="128"/>
      <c r="C132" s="128"/>
      <c r="D132" s="40" t="s">
        <v>67</v>
      </c>
      <c r="E132" s="8">
        <f>F132+G132+H132+I132+J132+K132+L132+M132+N132+O132+P132</f>
        <v>1151922.69</v>
      </c>
      <c r="F132" s="10">
        <f t="shared" ref="F132:K132" si="62">SUM(F28,F33,F38,F49,F85)</f>
        <v>429825.66000000003</v>
      </c>
      <c r="G132" s="10">
        <f t="shared" si="62"/>
        <v>281717.46999999997</v>
      </c>
      <c r="H132" s="10">
        <f t="shared" si="62"/>
        <v>254017.40000000002</v>
      </c>
      <c r="I132" s="10">
        <f t="shared" si="62"/>
        <v>159262.16</v>
      </c>
      <c r="J132" s="10">
        <f t="shared" si="62"/>
        <v>13550</v>
      </c>
      <c r="K132" s="10">
        <f t="shared" si="62"/>
        <v>13550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1:16" ht="26.25" x14ac:dyDescent="0.25">
      <c r="A133" s="128"/>
      <c r="B133" s="128"/>
      <c r="C133" s="128"/>
      <c r="D133" s="41" t="s">
        <v>68</v>
      </c>
      <c r="E133" s="8">
        <f>+F133+G133+H133+I133+J133+K133+L133+M133+N133+O133+P133</f>
        <v>0</v>
      </c>
      <c r="F133" s="10">
        <v>0</v>
      </c>
      <c r="G133" s="10">
        <v>0</v>
      </c>
      <c r="H133" s="10">
        <v>0</v>
      </c>
      <c r="I133" s="10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</row>
    <row r="134" spans="1:16" ht="15.75" customHeight="1" x14ac:dyDescent="0.25">
      <c r="A134" s="128" t="s">
        <v>81</v>
      </c>
      <c r="B134" s="128"/>
      <c r="C134" s="128"/>
      <c r="D134" s="50" t="s">
        <v>13</v>
      </c>
      <c r="E134" s="8">
        <f>+F134+G134+H134+I134+J134+K134+L134+M134+N134+O134+P134</f>
        <v>347950</v>
      </c>
      <c r="F134" s="14">
        <v>0</v>
      </c>
      <c r="G134" s="13">
        <v>0</v>
      </c>
      <c r="H134" s="36">
        <f>SUM(H135:H138)</f>
        <v>347950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</row>
    <row r="135" spans="1:16" ht="25.5" x14ac:dyDescent="0.25">
      <c r="A135" s="128"/>
      <c r="B135" s="128"/>
      <c r="C135" s="128"/>
      <c r="D135" s="40" t="s">
        <v>65</v>
      </c>
      <c r="E135" s="8">
        <f>+F135+G135+H135+I135+J135+K135+P135</f>
        <v>0</v>
      </c>
      <c r="F135" s="47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</row>
    <row r="136" spans="1:16" ht="25.5" x14ac:dyDescent="0.25">
      <c r="A136" s="128"/>
      <c r="B136" s="128"/>
      <c r="C136" s="128"/>
      <c r="D136" s="40" t="s">
        <v>66</v>
      </c>
      <c r="E136" s="8">
        <f>+F136+G136+H136+I136+J136+K136+P136</f>
        <v>1630950</v>
      </c>
      <c r="F136" s="47">
        <v>0</v>
      </c>
      <c r="G136" s="33">
        <v>1283000</v>
      </c>
      <c r="H136" s="33">
        <v>347950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1:16" ht="15.75" x14ac:dyDescent="0.25">
      <c r="A137" s="128"/>
      <c r="B137" s="128"/>
      <c r="C137" s="128"/>
      <c r="D137" s="40" t="s">
        <v>67</v>
      </c>
      <c r="E137" s="8">
        <f>+F137+G137+H137+I137+J137+K137+P137</f>
        <v>0</v>
      </c>
      <c r="F137" s="47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1:16" ht="26.25" x14ac:dyDescent="0.25">
      <c r="A138" s="128"/>
      <c r="B138" s="128"/>
      <c r="C138" s="128"/>
      <c r="D138" s="41" t="s">
        <v>68</v>
      </c>
      <c r="E138" s="8">
        <f>+F138+G138+H138+I138+J138+K138+P138</f>
        <v>0</v>
      </c>
      <c r="F138" s="47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</row>
    <row r="139" spans="1:16" ht="15.75" customHeight="1" x14ac:dyDescent="0.25">
      <c r="A139" s="128" t="s">
        <v>82</v>
      </c>
      <c r="B139" s="128"/>
      <c r="C139" s="128"/>
      <c r="D139" s="51" t="s">
        <v>13</v>
      </c>
      <c r="E139" s="8">
        <f>+F139+G139+H139+I139+J139+K139+L139+M139+N139+O139+P139</f>
        <v>508754.54000000004</v>
      </c>
      <c r="F139" s="35">
        <f>F140+F141+F142+F143</f>
        <v>116400</v>
      </c>
      <c r="G139" s="36">
        <f>G140+G141+G142+G143</f>
        <v>133602.54</v>
      </c>
      <c r="H139" s="36">
        <f>H140+H141+H142+H143</f>
        <v>258752</v>
      </c>
      <c r="I139" s="36">
        <f>I140+I141+I142+I143</f>
        <v>0</v>
      </c>
      <c r="J139" s="36">
        <f>J140+J141+J143</f>
        <v>0</v>
      </c>
      <c r="K139" s="36">
        <f>K140+K141+K142+K143</f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f>P140+P141+P142+P143</f>
        <v>0</v>
      </c>
    </row>
    <row r="140" spans="1:16" ht="25.5" x14ac:dyDescent="0.25">
      <c r="A140" s="128"/>
      <c r="B140" s="128"/>
      <c r="C140" s="128"/>
      <c r="D140" s="40" t="s">
        <v>65</v>
      </c>
      <c r="E140" s="8">
        <f>+F140+G140+H140+I140+J140+K140+P140</f>
        <v>0</v>
      </c>
      <c r="F140" s="15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</row>
    <row r="141" spans="1:16" ht="25.5" x14ac:dyDescent="0.25">
      <c r="A141" s="128"/>
      <c r="B141" s="128"/>
      <c r="C141" s="128"/>
      <c r="D141" s="40" t="s">
        <v>66</v>
      </c>
      <c r="E141" s="8">
        <f>+F141+G141+H141+I141+J141+K141+P141</f>
        <v>86400</v>
      </c>
      <c r="F141" s="15">
        <v>86400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1:16" ht="15.75" x14ac:dyDescent="0.25">
      <c r="A142" s="128"/>
      <c r="B142" s="128"/>
      <c r="C142" s="128"/>
      <c r="D142" s="40" t="s">
        <v>67</v>
      </c>
      <c r="E142" s="8">
        <f>+F142+G142+H142+I142+J142+K142+P142</f>
        <v>422354.54000000004</v>
      </c>
      <c r="F142" s="15">
        <v>30000</v>
      </c>
      <c r="G142" s="37">
        <v>133602.54</v>
      </c>
      <c r="H142" s="48">
        <f>SUM(H65+212252)</f>
        <v>258752</v>
      </c>
      <c r="I142" s="33">
        <v>0</v>
      </c>
      <c r="J142" s="33">
        <v>0</v>
      </c>
      <c r="K142" s="33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1:16" ht="26.25" x14ac:dyDescent="0.25">
      <c r="A143" s="128"/>
      <c r="B143" s="128"/>
      <c r="C143" s="128"/>
      <c r="D143" s="41" t="s">
        <v>68</v>
      </c>
      <c r="E143" s="8">
        <f>+F143+G143+H143+I143+J143+K143+P143</f>
        <v>0</v>
      </c>
      <c r="F143" s="15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</row>
    <row r="144" spans="1:16" ht="15.75" customHeight="1" x14ac:dyDescent="0.25">
      <c r="A144" s="128" t="s">
        <v>83</v>
      </c>
      <c r="B144" s="128"/>
      <c r="C144" s="128"/>
      <c r="D144" s="51" t="s">
        <v>13</v>
      </c>
      <c r="E144" s="8">
        <f>+F144+G144+H144+I144+J144+K144+L144+M144+N144+O144+P144</f>
        <v>367548.8</v>
      </c>
      <c r="F144" s="8">
        <f>SUM(F145:F148)</f>
        <v>100048.8</v>
      </c>
      <c r="G144" s="8">
        <f>SUM(G145:G148)</f>
        <v>100000</v>
      </c>
      <c r="H144" s="8">
        <f>SUM(H145:H148)</f>
        <v>167500</v>
      </c>
      <c r="I144" s="9">
        <v>0</v>
      </c>
      <c r="J144" s="9">
        <v>0</v>
      </c>
      <c r="K144" s="9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</row>
    <row r="145" spans="1:16" ht="25.5" x14ac:dyDescent="0.25">
      <c r="A145" s="128"/>
      <c r="B145" s="128"/>
      <c r="C145" s="128"/>
      <c r="D145" s="40" t="s">
        <v>65</v>
      </c>
      <c r="E145" s="8">
        <f>+F145+G145+H145+I145+J145+K145+P145</f>
        <v>0</v>
      </c>
      <c r="F145" s="10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</row>
    <row r="146" spans="1:16" ht="25.5" x14ac:dyDescent="0.25">
      <c r="A146" s="128"/>
      <c r="B146" s="128"/>
      <c r="C146" s="128"/>
      <c r="D146" s="40" t="s">
        <v>66</v>
      </c>
      <c r="E146" s="8">
        <f>+F146+G146+H146+I146+J146+K146+P146</f>
        <v>237548.79999999999</v>
      </c>
      <c r="F146" s="10">
        <v>70048.800000000003</v>
      </c>
      <c r="G146" s="12">
        <v>0</v>
      </c>
      <c r="H146" s="12">
        <v>167500</v>
      </c>
      <c r="I146" s="12">
        <v>0</v>
      </c>
      <c r="J146" s="12">
        <v>0</v>
      </c>
      <c r="K146" s="12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1:16" ht="15.75" x14ac:dyDescent="0.25">
      <c r="A147" s="128"/>
      <c r="B147" s="128"/>
      <c r="C147" s="128"/>
      <c r="D147" s="40" t="s">
        <v>67</v>
      </c>
      <c r="E147" s="8">
        <f>+F147+G147+H147+I147+J147+K147+P147</f>
        <v>130000</v>
      </c>
      <c r="F147" s="10">
        <v>30000</v>
      </c>
      <c r="G147" s="12">
        <v>100000</v>
      </c>
      <c r="H147" s="12">
        <v>0</v>
      </c>
      <c r="I147" s="12">
        <v>0</v>
      </c>
      <c r="J147" s="12">
        <v>0</v>
      </c>
      <c r="K147" s="12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</row>
    <row r="148" spans="1:16" ht="26.25" x14ac:dyDescent="0.25">
      <c r="A148" s="128"/>
      <c r="B148" s="128"/>
      <c r="C148" s="128"/>
      <c r="D148" s="41" t="s">
        <v>68</v>
      </c>
      <c r="E148" s="8">
        <f>+F148+G148+H148+I148+J148+K148+P148</f>
        <v>0</v>
      </c>
      <c r="F148" s="10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</row>
    <row r="149" spans="1:16" ht="15.75" customHeight="1" x14ac:dyDescent="0.25">
      <c r="A149" s="128" t="s">
        <v>84</v>
      </c>
      <c r="B149" s="128"/>
      <c r="C149" s="128"/>
      <c r="D149" s="50" t="s">
        <v>13</v>
      </c>
      <c r="E149" s="8">
        <f>+F149+G149+H149+I149+J149+K149+L149+M149+N149+O149+P149</f>
        <v>85701005.109999999</v>
      </c>
      <c r="F149" s="8">
        <f>F150+F151+F152+F153</f>
        <v>14027525.880000001</v>
      </c>
      <c r="G149" s="8">
        <f>G150+G151+G152+G153</f>
        <v>14393852.120000001</v>
      </c>
      <c r="H149" s="8">
        <f>H150+H151+H152+H153</f>
        <v>14718321.58</v>
      </c>
      <c r="I149" s="8">
        <f>I150+I151+I152+I153</f>
        <v>15489766.09</v>
      </c>
      <c r="J149" s="8">
        <f t="shared" ref="J149:P149" si="63">J150+J151+J152+J153</f>
        <v>13776621.609999999</v>
      </c>
      <c r="K149" s="8">
        <f t="shared" si="63"/>
        <v>13294917.83</v>
      </c>
      <c r="L149" s="13">
        <v>0</v>
      </c>
      <c r="M149" s="13">
        <v>0</v>
      </c>
      <c r="N149" s="13">
        <v>0</v>
      </c>
      <c r="O149" s="13">
        <v>0</v>
      </c>
      <c r="P149" s="8">
        <f t="shared" si="63"/>
        <v>0</v>
      </c>
    </row>
    <row r="150" spans="1:16" ht="15.75" x14ac:dyDescent="0.25">
      <c r="A150" s="128"/>
      <c r="B150" s="128"/>
      <c r="C150" s="128"/>
      <c r="D150" s="38" t="s">
        <v>65</v>
      </c>
      <c r="E150" s="8">
        <f>+F150+G150+H150+I150+J150+K150+P150</f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1">
        <v>0</v>
      </c>
      <c r="M150" s="11">
        <v>0</v>
      </c>
      <c r="N150" s="11">
        <v>0</v>
      </c>
      <c r="O150" s="11">
        <v>0</v>
      </c>
      <c r="P150" s="10">
        <f>Q149+R149+S149+T149+U149+V149+W149+X149+Y149</f>
        <v>0</v>
      </c>
    </row>
    <row r="151" spans="1:16" ht="24" x14ac:dyDescent="0.25">
      <c r="A151" s="128"/>
      <c r="B151" s="128"/>
      <c r="C151" s="128"/>
      <c r="D151" s="38" t="s">
        <v>66</v>
      </c>
      <c r="E151" s="8">
        <f>+F151+G151+H151+I151+J151+K151+P151</f>
        <v>460000</v>
      </c>
      <c r="F151" s="33">
        <f>F53</f>
        <v>460000</v>
      </c>
      <c r="G151" s="33">
        <f>G53</f>
        <v>0</v>
      </c>
      <c r="H151" s="33">
        <f>H53</f>
        <v>0</v>
      </c>
      <c r="I151" s="33">
        <f>I53</f>
        <v>0</v>
      </c>
      <c r="J151" s="11">
        <f>K151+P151+Q151+R151+S151+T151+U151+V151+W151</f>
        <v>0</v>
      </c>
      <c r="K151" s="11">
        <f>P151+Q151+R151+S151+T151+U151+V151+W151+X151</f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f t="shared" ref="P151" si="64">Q151+R151+S151+T151+U151+V151+W151+X151+Y151</f>
        <v>0</v>
      </c>
    </row>
    <row r="152" spans="1:16" ht="15.75" x14ac:dyDescent="0.25">
      <c r="A152" s="128"/>
      <c r="B152" s="128"/>
      <c r="C152" s="128"/>
      <c r="D152" s="38" t="s">
        <v>69</v>
      </c>
      <c r="E152" s="8">
        <f>+F152+G152+H152+I152+J152+K152+L152+M152+N152+O152+P152</f>
        <v>85241005.109999999</v>
      </c>
      <c r="F152" s="10">
        <f>F13+F18+F23+F54</f>
        <v>13567525.880000001</v>
      </c>
      <c r="G152" s="10">
        <f>G13+G18+G23+G54</f>
        <v>14393852.120000001</v>
      </c>
      <c r="H152" s="10">
        <f>H13+H18+H23+H54</f>
        <v>14718321.58</v>
      </c>
      <c r="I152" s="10">
        <f>I18+I23+I13+I54</f>
        <v>15489766.09</v>
      </c>
      <c r="J152" s="10">
        <f>J18+J23+J13+J54</f>
        <v>13776621.609999999</v>
      </c>
      <c r="K152" s="10">
        <f>K18+K23+K13+K54</f>
        <v>13294917.83</v>
      </c>
      <c r="L152" s="11">
        <v>0</v>
      </c>
      <c r="M152" s="11">
        <v>0</v>
      </c>
      <c r="N152" s="11">
        <v>0</v>
      </c>
      <c r="O152" s="11">
        <v>0</v>
      </c>
      <c r="P152" s="11">
        <f>Q153+R153+S153+T153+U153+V153+W153+X153+Y153</f>
        <v>0</v>
      </c>
    </row>
    <row r="153" spans="1:16" ht="24.75" x14ac:dyDescent="0.25">
      <c r="A153" s="128"/>
      <c r="B153" s="128"/>
      <c r="C153" s="128"/>
      <c r="D153" s="39" t="s">
        <v>68</v>
      </c>
      <c r="E153" s="8">
        <f t="shared" ref="E153:E158" si="65">+F153+G153+H153+I153+J153+K153+P153</f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1">
        <v>0</v>
      </c>
      <c r="M153" s="11">
        <v>0</v>
      </c>
      <c r="N153" s="11">
        <v>0</v>
      </c>
      <c r="O153" s="11">
        <v>0</v>
      </c>
      <c r="P153" s="10">
        <f>Q152+R152+S152+T152+U152+V152+W152+X152+Y152</f>
        <v>0</v>
      </c>
    </row>
    <row r="154" spans="1:16" ht="15.75" customHeight="1" x14ac:dyDescent="0.25">
      <c r="A154" s="128" t="s">
        <v>85</v>
      </c>
      <c r="B154" s="128"/>
      <c r="C154" s="128"/>
      <c r="D154" s="51" t="s">
        <v>13</v>
      </c>
      <c r="E154" s="8">
        <f t="shared" si="65"/>
        <v>459118</v>
      </c>
      <c r="F154" s="14">
        <v>0</v>
      </c>
      <c r="G154" s="13">
        <v>0</v>
      </c>
      <c r="H154" s="36">
        <f>SUM(H155:H158)</f>
        <v>459118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</row>
    <row r="155" spans="1:16" ht="25.5" x14ac:dyDescent="0.25">
      <c r="A155" s="128"/>
      <c r="B155" s="128"/>
      <c r="C155" s="128"/>
      <c r="D155" s="40" t="s">
        <v>65</v>
      </c>
      <c r="E155" s="8">
        <f t="shared" si="65"/>
        <v>0</v>
      </c>
      <c r="F155" s="47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1:16" ht="25.5" x14ac:dyDescent="0.25">
      <c r="A156" s="128"/>
      <c r="B156" s="128"/>
      <c r="C156" s="128"/>
      <c r="D156" s="40" t="s">
        <v>66</v>
      </c>
      <c r="E156" s="8">
        <f t="shared" si="65"/>
        <v>459118</v>
      </c>
      <c r="F156" s="47">
        <v>0</v>
      </c>
      <c r="G156" s="11">
        <v>0</v>
      </c>
      <c r="H156" s="33">
        <v>459118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1:16" ht="15.75" x14ac:dyDescent="0.25">
      <c r="A157" s="128"/>
      <c r="B157" s="128"/>
      <c r="C157" s="128"/>
      <c r="D157" s="40" t="s">
        <v>67</v>
      </c>
      <c r="E157" s="8">
        <f t="shared" si="65"/>
        <v>0</v>
      </c>
      <c r="F157" s="47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1:16" ht="26.25" x14ac:dyDescent="0.25">
      <c r="A158" s="128"/>
      <c r="B158" s="128"/>
      <c r="C158" s="128"/>
      <c r="D158" s="41" t="s">
        <v>68</v>
      </c>
      <c r="E158" s="8">
        <f t="shared" si="65"/>
        <v>0</v>
      </c>
      <c r="F158" s="47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</row>
  </sheetData>
  <mergeCells count="84">
    <mergeCell ref="A9:P9"/>
    <mergeCell ref="A10:A14"/>
    <mergeCell ref="B10:B14"/>
    <mergeCell ref="O3:P3"/>
    <mergeCell ref="A4:P4"/>
    <mergeCell ref="A5:A7"/>
    <mergeCell ref="B5:B7"/>
    <mergeCell ref="C5:C7"/>
    <mergeCell ref="D5:D7"/>
    <mergeCell ref="E5:P5"/>
    <mergeCell ref="E6:E7"/>
    <mergeCell ref="F6:P6"/>
    <mergeCell ref="C10:C14"/>
    <mergeCell ref="A149:C153"/>
    <mergeCell ref="A154:C158"/>
    <mergeCell ref="A113:C117"/>
    <mergeCell ref="A118:C122"/>
    <mergeCell ref="A123:C127"/>
    <mergeCell ref="A128:C128"/>
    <mergeCell ref="A129:C133"/>
    <mergeCell ref="A134:C138"/>
    <mergeCell ref="A139:C143"/>
    <mergeCell ref="A144:C148"/>
    <mergeCell ref="A15:A19"/>
    <mergeCell ref="B15:B19"/>
    <mergeCell ref="C15:C19"/>
    <mergeCell ref="A20:A24"/>
    <mergeCell ref="B20:B24"/>
    <mergeCell ref="C20:C24"/>
    <mergeCell ref="A25:A29"/>
    <mergeCell ref="B25:B29"/>
    <mergeCell ref="C25:C29"/>
    <mergeCell ref="A30:A34"/>
    <mergeCell ref="B30:B34"/>
    <mergeCell ref="C30:C34"/>
    <mergeCell ref="A62:A66"/>
    <mergeCell ref="B62:B66"/>
    <mergeCell ref="A35:A39"/>
    <mergeCell ref="B35:B39"/>
    <mergeCell ref="C35:C39"/>
    <mergeCell ref="A40:A44"/>
    <mergeCell ref="B40:B44"/>
    <mergeCell ref="C40:C44"/>
    <mergeCell ref="B77:B81"/>
    <mergeCell ref="C77:C81"/>
    <mergeCell ref="A45:P45"/>
    <mergeCell ref="A46:A50"/>
    <mergeCell ref="B46:B50"/>
    <mergeCell ref="C46:C50"/>
    <mergeCell ref="A72:A76"/>
    <mergeCell ref="B72:B76"/>
    <mergeCell ref="C72:C76"/>
    <mergeCell ref="A51:A55"/>
    <mergeCell ref="B51:B55"/>
    <mergeCell ref="C51:C55"/>
    <mergeCell ref="A56:A60"/>
    <mergeCell ref="B56:B60"/>
    <mergeCell ref="C56:C60"/>
    <mergeCell ref="A61:P61"/>
    <mergeCell ref="A108:A112"/>
    <mergeCell ref="B108:B112"/>
    <mergeCell ref="C108:C112"/>
    <mergeCell ref="A98:A102"/>
    <mergeCell ref="B98:B102"/>
    <mergeCell ref="C98:C102"/>
    <mergeCell ref="A103:A107"/>
    <mergeCell ref="B103:B107"/>
    <mergeCell ref="C103:C107"/>
    <mergeCell ref="M2:P2"/>
    <mergeCell ref="A93:A97"/>
    <mergeCell ref="B93:B97"/>
    <mergeCell ref="C93:C97"/>
    <mergeCell ref="A92:P92"/>
    <mergeCell ref="A87:A91"/>
    <mergeCell ref="B87:B91"/>
    <mergeCell ref="C87:C91"/>
    <mergeCell ref="B82:B86"/>
    <mergeCell ref="A82:A86"/>
    <mergeCell ref="C82:C86"/>
    <mergeCell ref="C62:C66"/>
    <mergeCell ref="A67:A71"/>
    <mergeCell ref="B67:B71"/>
    <mergeCell ref="C67:C71"/>
    <mergeCell ref="A77:A81"/>
  </mergeCells>
  <pageMargins left="1.1811023622047245" right="0.39370078740157483" top="0.78740157480314965" bottom="0.78740157480314965" header="0.31496062992125984" footer="0.31496062992125984"/>
  <pageSetup paperSize="9" scale="43" firstPageNumber="3" fitToHeight="5" orientation="landscape" useFirstPageNumber="1" verticalDpi="180" r:id="rId1"/>
  <headerFooter>
    <oddHeader>&amp;C&amp;P</oddHeader>
  </headerFooter>
  <rowBreaks count="2" manualBreakCount="2">
    <brk id="39" max="16383" man="1"/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90" zoomScaleNormal="90" workbookViewId="0">
      <selection activeCell="U10" sqref="U10"/>
    </sheetView>
  </sheetViews>
  <sheetFormatPr defaultRowHeight="15" x14ac:dyDescent="0.25"/>
  <cols>
    <col min="1" max="1" width="6.28515625" customWidth="1"/>
    <col min="2" max="2" width="35" customWidth="1"/>
    <col min="3" max="3" width="13" customWidth="1"/>
    <col min="6" max="6" width="0.7109375" customWidth="1"/>
    <col min="7" max="7" width="9.42578125" customWidth="1"/>
    <col min="9" max="9" width="1.28515625" customWidth="1"/>
    <col min="10" max="10" width="9.140625" customWidth="1"/>
    <col min="11" max="11" width="0.28515625" customWidth="1"/>
    <col min="14" max="14" width="1" customWidth="1"/>
    <col min="19" max="20" width="17.5703125" customWidth="1"/>
  </cols>
  <sheetData>
    <row r="1" spans="1:22" ht="65.25" customHeight="1" x14ac:dyDescent="0.25">
      <c r="P1" s="101" t="s">
        <v>115</v>
      </c>
      <c r="Q1" s="101"/>
      <c r="R1" s="101"/>
      <c r="S1" s="101"/>
      <c r="T1" s="66"/>
      <c r="U1" s="66"/>
      <c r="V1" s="66"/>
    </row>
    <row r="2" spans="1:22" ht="15.75" x14ac:dyDescent="0.25">
      <c r="O2" s="58"/>
      <c r="P2" s="58"/>
      <c r="Q2" s="58"/>
      <c r="R2" s="58"/>
      <c r="S2" s="58" t="s">
        <v>111</v>
      </c>
      <c r="T2" s="58"/>
    </row>
    <row r="3" spans="1:22" ht="17.25" thickBot="1" x14ac:dyDescent="0.3">
      <c r="C3" s="184" t="s">
        <v>86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58"/>
      <c r="R3" s="58"/>
      <c r="S3" s="58"/>
      <c r="T3" s="58"/>
    </row>
    <row r="4" spans="1:22" x14ac:dyDescent="0.25">
      <c r="A4" s="163" t="s">
        <v>87</v>
      </c>
      <c r="B4" s="166" t="s">
        <v>88</v>
      </c>
      <c r="C4" s="159" t="s">
        <v>89</v>
      </c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2"/>
      <c r="T4" s="59"/>
    </row>
    <row r="5" spans="1:22" x14ac:dyDescent="0.25">
      <c r="A5" s="164"/>
      <c r="B5" s="167"/>
      <c r="C5" s="169"/>
      <c r="D5" s="149">
        <v>2020</v>
      </c>
      <c r="E5" s="149">
        <v>2021</v>
      </c>
      <c r="F5" s="149"/>
      <c r="G5" s="149">
        <v>2022</v>
      </c>
      <c r="H5" s="149">
        <v>2023</v>
      </c>
      <c r="I5" s="149"/>
      <c r="J5" s="149">
        <v>2024</v>
      </c>
      <c r="K5" s="149"/>
      <c r="L5" s="149">
        <v>2025</v>
      </c>
      <c r="M5" s="149">
        <v>2026</v>
      </c>
      <c r="N5" s="149"/>
      <c r="O5" s="149">
        <v>2027</v>
      </c>
      <c r="P5" s="149">
        <v>2028</v>
      </c>
      <c r="Q5" s="149">
        <v>2029</v>
      </c>
      <c r="R5" s="149">
        <v>2030</v>
      </c>
      <c r="S5" s="173" t="s">
        <v>90</v>
      </c>
      <c r="T5" s="59"/>
    </row>
    <row r="6" spans="1:22" x14ac:dyDescent="0.25">
      <c r="A6" s="164"/>
      <c r="B6" s="167"/>
      <c r="C6" s="16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73"/>
      <c r="T6" s="59"/>
    </row>
    <row r="7" spans="1:22" ht="15.75" thickBot="1" x14ac:dyDescent="0.3">
      <c r="A7" s="165"/>
      <c r="B7" s="168"/>
      <c r="C7" s="161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62"/>
      <c r="T7" s="59"/>
    </row>
    <row r="8" spans="1:22" ht="15.75" thickBot="1" x14ac:dyDescent="0.3">
      <c r="A8" s="60">
        <v>1</v>
      </c>
      <c r="B8" s="61">
        <v>2</v>
      </c>
      <c r="C8" s="61">
        <v>3</v>
      </c>
      <c r="D8" s="61">
        <v>4</v>
      </c>
      <c r="E8" s="147">
        <v>5</v>
      </c>
      <c r="F8" s="148"/>
      <c r="G8" s="61">
        <v>6</v>
      </c>
      <c r="H8" s="147">
        <v>7</v>
      </c>
      <c r="I8" s="148"/>
      <c r="J8" s="147">
        <v>8</v>
      </c>
      <c r="K8" s="148"/>
      <c r="L8" s="61">
        <v>9</v>
      </c>
      <c r="M8" s="147">
        <v>10</v>
      </c>
      <c r="N8" s="148"/>
      <c r="O8" s="61">
        <v>11</v>
      </c>
      <c r="P8" s="61">
        <v>12</v>
      </c>
      <c r="Q8" s="61">
        <v>13</v>
      </c>
      <c r="R8" s="61">
        <v>14</v>
      </c>
      <c r="S8" s="61">
        <v>15</v>
      </c>
      <c r="T8" s="59"/>
    </row>
    <row r="9" spans="1:22" ht="60" x14ac:dyDescent="0.25">
      <c r="A9" s="151">
        <v>1</v>
      </c>
      <c r="B9" s="62" t="s">
        <v>91</v>
      </c>
      <c r="C9" s="153">
        <v>7200</v>
      </c>
      <c r="D9" s="153">
        <v>7600</v>
      </c>
      <c r="E9" s="155">
        <v>7800</v>
      </c>
      <c r="F9" s="156"/>
      <c r="G9" s="153">
        <v>7800</v>
      </c>
      <c r="H9" s="155">
        <v>7800</v>
      </c>
      <c r="I9" s="156"/>
      <c r="J9" s="155">
        <v>7800</v>
      </c>
      <c r="K9" s="156"/>
      <c r="L9" s="153">
        <v>7800</v>
      </c>
      <c r="M9" s="159">
        <v>7800</v>
      </c>
      <c r="N9" s="160"/>
      <c r="O9" s="182">
        <v>7800</v>
      </c>
      <c r="P9" s="182">
        <v>7800</v>
      </c>
      <c r="Q9" s="182">
        <v>7800</v>
      </c>
      <c r="R9" s="182">
        <v>7800</v>
      </c>
      <c r="S9" s="153">
        <v>7800</v>
      </c>
      <c r="T9" s="63"/>
    </row>
    <row r="10" spans="1:22" ht="15.75" thickBot="1" x14ac:dyDescent="0.3">
      <c r="A10" s="152"/>
      <c r="B10" s="64" t="s">
        <v>92</v>
      </c>
      <c r="C10" s="154"/>
      <c r="D10" s="154"/>
      <c r="E10" s="157"/>
      <c r="F10" s="158"/>
      <c r="G10" s="154"/>
      <c r="H10" s="157"/>
      <c r="I10" s="158"/>
      <c r="J10" s="157"/>
      <c r="K10" s="158"/>
      <c r="L10" s="154"/>
      <c r="M10" s="161"/>
      <c r="N10" s="162"/>
      <c r="O10" s="183"/>
      <c r="P10" s="183"/>
      <c r="Q10" s="183"/>
      <c r="R10" s="183"/>
      <c r="S10" s="154"/>
      <c r="T10" s="63"/>
    </row>
    <row r="11" spans="1:22" s="84" customFormat="1" ht="135.75" customHeight="1" x14ac:dyDescent="0.25">
      <c r="A11" s="174">
        <v>2</v>
      </c>
      <c r="B11" s="82" t="s">
        <v>93</v>
      </c>
      <c r="C11" s="176">
        <v>44.52</v>
      </c>
      <c r="D11" s="176">
        <v>44.52</v>
      </c>
      <c r="E11" s="178">
        <v>44.52</v>
      </c>
      <c r="F11" s="179"/>
      <c r="G11" s="176">
        <v>46.56</v>
      </c>
      <c r="H11" s="178" t="s">
        <v>97</v>
      </c>
      <c r="I11" s="179"/>
      <c r="J11" s="178" t="s">
        <v>97</v>
      </c>
      <c r="K11" s="179"/>
      <c r="L11" s="176" t="s">
        <v>97</v>
      </c>
      <c r="M11" s="178" t="s">
        <v>97</v>
      </c>
      <c r="N11" s="179"/>
      <c r="O11" s="176" t="s">
        <v>97</v>
      </c>
      <c r="P11" s="176" t="s">
        <v>97</v>
      </c>
      <c r="Q11" s="176" t="s">
        <v>97</v>
      </c>
      <c r="R11" s="176" t="s">
        <v>97</v>
      </c>
      <c r="S11" s="176" t="s">
        <v>97</v>
      </c>
      <c r="T11" s="83"/>
    </row>
    <row r="12" spans="1:22" s="84" customFormat="1" ht="15.75" thickBot="1" x14ac:dyDescent="0.3">
      <c r="A12" s="175"/>
      <c r="B12" s="85" t="s">
        <v>94</v>
      </c>
      <c r="C12" s="177"/>
      <c r="D12" s="177"/>
      <c r="E12" s="180"/>
      <c r="F12" s="181"/>
      <c r="G12" s="177"/>
      <c r="H12" s="180"/>
      <c r="I12" s="181"/>
      <c r="J12" s="180"/>
      <c r="K12" s="181"/>
      <c r="L12" s="177"/>
      <c r="M12" s="180"/>
      <c r="N12" s="181"/>
      <c r="O12" s="177"/>
      <c r="P12" s="177"/>
      <c r="Q12" s="177"/>
      <c r="R12" s="177"/>
      <c r="S12" s="177"/>
      <c r="T12" s="83"/>
    </row>
    <row r="13" spans="1:22" s="84" customFormat="1" ht="79.5" customHeight="1" x14ac:dyDescent="0.25">
      <c r="A13" s="192" t="s">
        <v>98</v>
      </c>
      <c r="B13" s="86" t="s">
        <v>99</v>
      </c>
      <c r="C13" s="194">
        <v>2650</v>
      </c>
      <c r="D13" s="196">
        <v>1243</v>
      </c>
      <c r="E13" s="196">
        <v>1243</v>
      </c>
      <c r="F13" s="196"/>
      <c r="G13" s="196">
        <v>1300</v>
      </c>
      <c r="H13" s="205" t="s">
        <v>97</v>
      </c>
      <c r="I13" s="205"/>
      <c r="J13" s="205" t="s">
        <v>97</v>
      </c>
      <c r="K13" s="205"/>
      <c r="L13" s="205" t="s">
        <v>97</v>
      </c>
      <c r="M13" s="205" t="s">
        <v>97</v>
      </c>
      <c r="N13" s="205"/>
      <c r="O13" s="205" t="s">
        <v>97</v>
      </c>
      <c r="P13" s="205" t="s">
        <v>97</v>
      </c>
      <c r="Q13" s="205" t="s">
        <v>97</v>
      </c>
      <c r="R13" s="205" t="s">
        <v>97</v>
      </c>
      <c r="S13" s="206" t="s">
        <v>97</v>
      </c>
      <c r="T13" s="83"/>
    </row>
    <row r="14" spans="1:22" s="84" customFormat="1" ht="25.5" customHeight="1" x14ac:dyDescent="0.25">
      <c r="A14" s="193"/>
      <c r="B14" s="87" t="s">
        <v>100</v>
      </c>
      <c r="C14" s="195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207"/>
      <c r="T14" s="83"/>
    </row>
    <row r="15" spans="1:22" s="84" customFormat="1" ht="50.25" customHeight="1" thickBot="1" x14ac:dyDescent="0.3">
      <c r="A15" s="88" t="s">
        <v>101</v>
      </c>
      <c r="B15" s="89" t="s">
        <v>102</v>
      </c>
      <c r="C15" s="90">
        <v>6776</v>
      </c>
      <c r="D15" s="90">
        <v>2792</v>
      </c>
      <c r="E15" s="187">
        <v>2792</v>
      </c>
      <c r="F15" s="187"/>
      <c r="G15" s="90">
        <v>2792</v>
      </c>
      <c r="H15" s="187" t="s">
        <v>97</v>
      </c>
      <c r="I15" s="187"/>
      <c r="J15" s="187" t="s">
        <v>97</v>
      </c>
      <c r="K15" s="187"/>
      <c r="L15" s="90" t="s">
        <v>97</v>
      </c>
      <c r="M15" s="187" t="s">
        <v>97</v>
      </c>
      <c r="N15" s="187"/>
      <c r="O15" s="90" t="s">
        <v>97</v>
      </c>
      <c r="P15" s="90" t="s">
        <v>97</v>
      </c>
      <c r="Q15" s="90" t="s">
        <v>97</v>
      </c>
      <c r="R15" s="90" t="s">
        <v>97</v>
      </c>
      <c r="S15" s="91" t="s">
        <v>97</v>
      </c>
      <c r="T15" s="83"/>
    </row>
    <row r="16" spans="1:22" s="84" customFormat="1" ht="75" x14ac:dyDescent="0.25">
      <c r="A16" s="208">
        <v>3</v>
      </c>
      <c r="B16" s="92" t="s">
        <v>96</v>
      </c>
      <c r="C16" s="185">
        <v>207.76</v>
      </c>
      <c r="D16" s="185" t="s">
        <v>97</v>
      </c>
      <c r="E16" s="197" t="s">
        <v>97</v>
      </c>
      <c r="F16" s="198"/>
      <c r="G16" s="185">
        <v>205.96</v>
      </c>
      <c r="H16" s="197">
        <v>204.08</v>
      </c>
      <c r="I16" s="198"/>
      <c r="J16" s="197">
        <v>202.13</v>
      </c>
      <c r="K16" s="198"/>
      <c r="L16" s="185">
        <v>202.13</v>
      </c>
      <c r="M16" s="178">
        <v>202.13</v>
      </c>
      <c r="N16" s="179"/>
      <c r="O16" s="185">
        <v>201.06</v>
      </c>
      <c r="P16" s="185">
        <v>201.06</v>
      </c>
      <c r="Q16" s="185">
        <v>201.06</v>
      </c>
      <c r="R16" s="185">
        <v>200.53</v>
      </c>
      <c r="S16" s="185">
        <v>200.53</v>
      </c>
      <c r="T16" s="83"/>
    </row>
    <row r="17" spans="1:20" s="95" customFormat="1" ht="15.75" thickBot="1" x14ac:dyDescent="0.3">
      <c r="A17" s="209"/>
      <c r="B17" s="93" t="s">
        <v>94</v>
      </c>
      <c r="C17" s="186"/>
      <c r="D17" s="186"/>
      <c r="E17" s="199"/>
      <c r="F17" s="200"/>
      <c r="G17" s="186"/>
      <c r="H17" s="199"/>
      <c r="I17" s="200"/>
      <c r="J17" s="199"/>
      <c r="K17" s="200"/>
      <c r="L17" s="186"/>
      <c r="M17" s="210"/>
      <c r="N17" s="211"/>
      <c r="O17" s="186"/>
      <c r="P17" s="186"/>
      <c r="Q17" s="186"/>
      <c r="R17" s="186"/>
      <c r="S17" s="186"/>
      <c r="T17" s="94"/>
    </row>
    <row r="18" spans="1:20" s="84" customFormat="1" ht="72" customHeight="1" thickBot="1" x14ac:dyDescent="0.3">
      <c r="A18" s="96" t="s">
        <v>104</v>
      </c>
      <c r="B18" s="97" t="s">
        <v>105</v>
      </c>
      <c r="C18" s="79">
        <v>810.69</v>
      </c>
      <c r="D18" s="81">
        <v>810.33</v>
      </c>
      <c r="E18" s="203">
        <v>782.39</v>
      </c>
      <c r="F18" s="204"/>
      <c r="G18" s="76" t="s">
        <v>97</v>
      </c>
      <c r="H18" s="203" t="s">
        <v>97</v>
      </c>
      <c r="I18" s="204"/>
      <c r="J18" s="77" t="s">
        <v>97</v>
      </c>
      <c r="K18" s="78"/>
      <c r="L18" s="76" t="s">
        <v>97</v>
      </c>
      <c r="M18" s="79" t="s">
        <v>97</v>
      </c>
      <c r="N18" s="80"/>
      <c r="O18" s="76" t="s">
        <v>97</v>
      </c>
      <c r="P18" s="81" t="s">
        <v>97</v>
      </c>
      <c r="Q18" s="76" t="s">
        <v>97</v>
      </c>
      <c r="R18" s="81" t="s">
        <v>97</v>
      </c>
      <c r="S18" s="80" t="s">
        <v>97</v>
      </c>
      <c r="T18" s="83"/>
    </row>
    <row r="19" spans="1:20" ht="72" customHeight="1" thickBot="1" x14ac:dyDescent="0.3">
      <c r="A19" s="67">
        <v>4</v>
      </c>
      <c r="B19" s="68" t="s">
        <v>103</v>
      </c>
      <c r="C19" s="69">
        <v>150</v>
      </c>
      <c r="D19" s="70">
        <v>145</v>
      </c>
      <c r="E19" s="201">
        <v>140</v>
      </c>
      <c r="F19" s="202"/>
      <c r="G19" s="71">
        <v>140</v>
      </c>
      <c r="H19" s="201">
        <v>140</v>
      </c>
      <c r="I19" s="202"/>
      <c r="J19" s="201">
        <v>140</v>
      </c>
      <c r="K19" s="202"/>
      <c r="L19" s="71">
        <v>140</v>
      </c>
      <c r="M19" s="201">
        <v>140</v>
      </c>
      <c r="N19" s="202"/>
      <c r="O19" s="71">
        <v>140</v>
      </c>
      <c r="P19" s="70">
        <v>140</v>
      </c>
      <c r="Q19" s="71">
        <v>140</v>
      </c>
      <c r="R19" s="70">
        <v>140</v>
      </c>
      <c r="S19" s="72">
        <v>140</v>
      </c>
      <c r="T19" s="59"/>
    </row>
    <row r="20" spans="1:20" ht="75" x14ac:dyDescent="0.25">
      <c r="A20" s="151">
        <v>5</v>
      </c>
      <c r="B20" s="65" t="s">
        <v>95</v>
      </c>
      <c r="C20" s="191">
        <v>16.78</v>
      </c>
      <c r="D20" s="191">
        <v>11.19</v>
      </c>
      <c r="E20" s="189">
        <v>11.19</v>
      </c>
      <c r="F20" s="190"/>
      <c r="G20" s="191">
        <v>11.19</v>
      </c>
      <c r="H20" s="189">
        <v>11.19</v>
      </c>
      <c r="I20" s="190"/>
      <c r="J20" s="189">
        <v>5.59</v>
      </c>
      <c r="K20" s="190"/>
      <c r="L20" s="191">
        <v>5.59</v>
      </c>
      <c r="M20" s="189">
        <v>5.59</v>
      </c>
      <c r="N20" s="190"/>
      <c r="O20" s="191">
        <v>5.59</v>
      </c>
      <c r="P20" s="191">
        <v>5.59</v>
      </c>
      <c r="Q20" s="191">
        <v>5.59</v>
      </c>
      <c r="R20" s="191">
        <v>5.59</v>
      </c>
      <c r="S20" s="191">
        <v>5.59</v>
      </c>
      <c r="T20" s="59"/>
    </row>
    <row r="21" spans="1:20" ht="15.75" thickBot="1" x14ac:dyDescent="0.3">
      <c r="A21" s="152"/>
      <c r="B21" s="64" t="s">
        <v>94</v>
      </c>
      <c r="C21" s="183"/>
      <c r="D21" s="183"/>
      <c r="E21" s="161"/>
      <c r="F21" s="162"/>
      <c r="G21" s="183"/>
      <c r="H21" s="161"/>
      <c r="I21" s="162"/>
      <c r="J21" s="161"/>
      <c r="K21" s="162"/>
      <c r="L21" s="183"/>
      <c r="M21" s="161"/>
      <c r="N21" s="162"/>
      <c r="O21" s="183"/>
      <c r="P21" s="183"/>
      <c r="Q21" s="183"/>
      <c r="R21" s="183"/>
      <c r="S21" s="183"/>
      <c r="T21" s="59"/>
    </row>
    <row r="23" spans="1:20" s="95" customFormat="1" ht="243" customHeight="1" x14ac:dyDescent="0.25">
      <c r="A23" s="188" t="s">
        <v>113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98"/>
    </row>
    <row r="24" spans="1:20" s="84" customFormat="1" x14ac:dyDescent="0.25">
      <c r="A24" s="99" t="s">
        <v>110</v>
      </c>
      <c r="B24" s="100"/>
    </row>
    <row r="25" spans="1:20" s="84" customFormat="1" x14ac:dyDescent="0.25">
      <c r="A25" s="99" t="s">
        <v>108</v>
      </c>
      <c r="B25" s="99"/>
    </row>
    <row r="26" spans="1:20" s="84" customFormat="1" x14ac:dyDescent="0.25">
      <c r="A26" s="99" t="s">
        <v>109</v>
      </c>
      <c r="B26" s="99"/>
    </row>
  </sheetData>
  <mergeCells count="103">
    <mergeCell ref="J15:K15"/>
    <mergeCell ref="M15:N15"/>
    <mergeCell ref="H13:I14"/>
    <mergeCell ref="J13:K14"/>
    <mergeCell ref="L13:L14"/>
    <mergeCell ref="M13:N14"/>
    <mergeCell ref="O13:O14"/>
    <mergeCell ref="A16:A17"/>
    <mergeCell ref="C16:C17"/>
    <mergeCell ref="D16:D17"/>
    <mergeCell ref="E16:F17"/>
    <mergeCell ref="G16:G17"/>
    <mergeCell ref="M16:N17"/>
    <mergeCell ref="J16:K17"/>
    <mergeCell ref="J19:K19"/>
    <mergeCell ref="M19:N19"/>
    <mergeCell ref="E19:F19"/>
    <mergeCell ref="H19:I19"/>
    <mergeCell ref="E18:F18"/>
    <mergeCell ref="H18:I18"/>
    <mergeCell ref="P1:S1"/>
    <mergeCell ref="Q20:Q21"/>
    <mergeCell ref="R20:R21"/>
    <mergeCell ref="S20:S21"/>
    <mergeCell ref="O16:O17"/>
    <mergeCell ref="P16:P17"/>
    <mergeCell ref="Q16:Q17"/>
    <mergeCell ref="R16:R17"/>
    <mergeCell ref="S16:S17"/>
    <mergeCell ref="S11:S12"/>
    <mergeCell ref="Q13:Q14"/>
    <mergeCell ref="R13:R14"/>
    <mergeCell ref="S13:S14"/>
    <mergeCell ref="P13:P14"/>
    <mergeCell ref="Q11:Q12"/>
    <mergeCell ref="R11:R12"/>
    <mergeCell ref="Q9:Q10"/>
    <mergeCell ref="R9:R10"/>
    <mergeCell ref="C3:P3"/>
    <mergeCell ref="R5:R7"/>
    <mergeCell ref="L5:L7"/>
    <mergeCell ref="L16:L17"/>
    <mergeCell ref="E15:F15"/>
    <mergeCell ref="H15:I15"/>
    <mergeCell ref="A23:S23"/>
    <mergeCell ref="H20:I21"/>
    <mergeCell ref="J20:K21"/>
    <mergeCell ref="L20:L21"/>
    <mergeCell ref="M20:N21"/>
    <mergeCell ref="O20:O21"/>
    <mergeCell ref="P20:P21"/>
    <mergeCell ref="A20:A21"/>
    <mergeCell ref="C20:C21"/>
    <mergeCell ref="D20:D21"/>
    <mergeCell ref="E20:F21"/>
    <mergeCell ref="G20:G21"/>
    <mergeCell ref="A13:A14"/>
    <mergeCell ref="C13:C14"/>
    <mergeCell ref="D13:D14"/>
    <mergeCell ref="E13:F14"/>
    <mergeCell ref="G13:G14"/>
    <mergeCell ref="H16:I17"/>
    <mergeCell ref="S9:S10"/>
    <mergeCell ref="A11:A12"/>
    <mergeCell ref="C11:C12"/>
    <mergeCell ref="D11:D12"/>
    <mergeCell ref="E11:F12"/>
    <mergeCell ref="G11:G12"/>
    <mergeCell ref="H11:I12"/>
    <mergeCell ref="J11:K12"/>
    <mergeCell ref="H9:I10"/>
    <mergeCell ref="J9:K10"/>
    <mergeCell ref="L9:L10"/>
    <mergeCell ref="O9:O10"/>
    <mergeCell ref="P9:P10"/>
    <mergeCell ref="L11:L12"/>
    <mergeCell ref="M11:N12"/>
    <mergeCell ref="O11:O12"/>
    <mergeCell ref="P11:P12"/>
    <mergeCell ref="E8:F8"/>
    <mergeCell ref="H8:I8"/>
    <mergeCell ref="J8:K8"/>
    <mergeCell ref="M8:N8"/>
    <mergeCell ref="M5:N7"/>
    <mergeCell ref="A9:A10"/>
    <mergeCell ref="C9:C10"/>
    <mergeCell ref="D9:D10"/>
    <mergeCell ref="E9:F10"/>
    <mergeCell ref="G9:G10"/>
    <mergeCell ref="M9:N10"/>
    <mergeCell ref="A4:A7"/>
    <mergeCell ref="B4:B7"/>
    <mergeCell ref="C4:C7"/>
    <mergeCell ref="D4:S4"/>
    <mergeCell ref="D5:D7"/>
    <mergeCell ref="E5:F7"/>
    <mergeCell ref="G5:G7"/>
    <mergeCell ref="H5:I7"/>
    <mergeCell ref="J5:K7"/>
    <mergeCell ref="S5:S7"/>
    <mergeCell ref="O5:O7"/>
    <mergeCell ref="P5:P7"/>
    <mergeCell ref="Q5:Q7"/>
  </mergeCells>
  <pageMargins left="0.70866141732283472" right="0.70866141732283472" top="0.74803149606299213" bottom="0.74803149606299213" header="0.31496062992125984" footer="0.31496062992125984"/>
  <pageSetup paperSize="9" scale="70" firstPageNumber="3" orientation="landscape" useFirstPageNumber="1" horizontalDpi="0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 Основ. мероприят. (2)</vt:lpstr>
      <vt:lpstr>показатели</vt:lpstr>
      <vt:lpstr>'2. Основ. мероприят.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2022-10-26T07:24:52Z</dcterms:modified>
</cp:coreProperties>
</file>