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50" yWindow="780" windowWidth="26460" windowHeight="11505" tabRatio="666"/>
  </bookViews>
  <sheets>
    <sheet name="Таблица 2 " sheetId="11" r:id="rId1"/>
  </sheets>
  <definedNames>
    <definedName name="Print_Titles_0" localSheetId="0">'Таблица 2 '!#REF!</definedName>
    <definedName name="_xlnm.Print_Titles" localSheetId="0">'Таблица 2 '!$9:$12</definedName>
    <definedName name="_xlnm.Print_Area" localSheetId="0">'Таблица 2 '!$A$2:$Q$195</definedName>
  </definedNames>
  <calcPr calcId="144525"/>
</workbook>
</file>

<file path=xl/calcChain.xml><?xml version="1.0" encoding="utf-8"?>
<calcChain xmlns="http://schemas.openxmlformats.org/spreadsheetml/2006/main">
  <c r="E167" i="11" l="1"/>
  <c r="L169" i="11"/>
  <c r="L168" i="11"/>
  <c r="K169" i="11"/>
  <c r="K168" i="11"/>
  <c r="J169" i="11"/>
  <c r="J168" i="11"/>
  <c r="I169" i="11"/>
  <c r="I168" i="11"/>
  <c r="H169" i="11"/>
  <c r="H168" i="11"/>
  <c r="G169" i="11"/>
  <c r="G168" i="11"/>
  <c r="L167" i="11"/>
  <c r="L177" i="11" s="1"/>
  <c r="K167" i="11"/>
  <c r="K177" i="11" s="1"/>
  <c r="J167" i="11"/>
  <c r="J177" i="11" s="1"/>
  <c r="I167" i="11"/>
  <c r="H167" i="11"/>
  <c r="G167" i="11"/>
  <c r="F169" i="11"/>
  <c r="F168" i="11"/>
  <c r="F167" i="11"/>
  <c r="E154" i="11"/>
  <c r="E161" i="11"/>
  <c r="Q159" i="11"/>
  <c r="P159" i="11"/>
  <c r="P155" i="11" s="1"/>
  <c r="O159" i="11"/>
  <c r="N159" i="11"/>
  <c r="M159" i="11"/>
  <c r="L159" i="11"/>
  <c r="K159" i="11"/>
  <c r="J159" i="11"/>
  <c r="I159" i="11"/>
  <c r="H159" i="11"/>
  <c r="G159" i="11"/>
  <c r="F159" i="11"/>
  <c r="Q158" i="11"/>
  <c r="Q155" i="11" s="1"/>
  <c r="P158" i="11"/>
  <c r="O158" i="11"/>
  <c r="N158" i="11"/>
  <c r="M158" i="11"/>
  <c r="M155" i="11" s="1"/>
  <c r="L158" i="11"/>
  <c r="K158" i="11"/>
  <c r="J158" i="11"/>
  <c r="I158" i="11"/>
  <c r="I155" i="11" s="1"/>
  <c r="H158" i="11"/>
  <c r="G158" i="11"/>
  <c r="F158" i="11"/>
  <c r="E158" i="11"/>
  <c r="Q157" i="11"/>
  <c r="P157" i="11"/>
  <c r="O157" i="11"/>
  <c r="N157" i="11"/>
  <c r="N155" i="11" s="1"/>
  <c r="M157" i="11"/>
  <c r="L157" i="11"/>
  <c r="K157" i="11"/>
  <c r="J157" i="11"/>
  <c r="J155" i="11" s="1"/>
  <c r="I157" i="11"/>
  <c r="H157" i="11"/>
  <c r="G157" i="11"/>
  <c r="F157" i="11"/>
  <c r="E157" i="11" s="1"/>
  <c r="O155" i="11"/>
  <c r="K155" i="11"/>
  <c r="G155" i="11"/>
  <c r="E153" i="11"/>
  <c r="E152" i="11"/>
  <c r="E151" i="11"/>
  <c r="Q150" i="11"/>
  <c r="P150" i="11"/>
  <c r="O150" i="11"/>
  <c r="N150" i="11"/>
  <c r="M150" i="11"/>
  <c r="L150" i="11"/>
  <c r="K150" i="11"/>
  <c r="J150" i="11"/>
  <c r="I150" i="11"/>
  <c r="H150" i="11"/>
  <c r="G150" i="11"/>
  <c r="F150" i="11"/>
  <c r="E166" i="11"/>
  <c r="E170" i="11"/>
  <c r="H170" i="11"/>
  <c r="I170" i="11"/>
  <c r="J170" i="11"/>
  <c r="K170" i="11"/>
  <c r="E172" i="11"/>
  <c r="E173" i="11"/>
  <c r="E174" i="11"/>
  <c r="E179" i="11"/>
  <c r="E177" i="11" l="1"/>
  <c r="L155" i="11"/>
  <c r="E159" i="11"/>
  <c r="E155" i="11" s="1"/>
  <c r="E150" i="11"/>
  <c r="H155" i="11"/>
  <c r="F155" i="11"/>
  <c r="I189" i="11"/>
  <c r="K60" i="11" l="1"/>
  <c r="J60" i="11" l="1"/>
  <c r="I60" i="11" l="1"/>
  <c r="I134" i="11" l="1"/>
  <c r="E185" i="11" l="1"/>
  <c r="F189" i="11"/>
  <c r="E188" i="11"/>
  <c r="Q186" i="11"/>
  <c r="P186" i="11"/>
  <c r="O186" i="11"/>
  <c r="N186" i="11"/>
  <c r="M186" i="11"/>
  <c r="L186" i="11"/>
  <c r="K186" i="11"/>
  <c r="J186" i="11"/>
  <c r="I186" i="11"/>
  <c r="H186" i="11"/>
  <c r="G189" i="11" l="1"/>
  <c r="G186" i="11" s="1"/>
  <c r="F186" i="11"/>
  <c r="H181" i="11"/>
  <c r="E145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Q142" i="11"/>
  <c r="P142" i="11"/>
  <c r="O142" i="11"/>
  <c r="N142" i="11"/>
  <c r="M142" i="11"/>
  <c r="L142" i="11"/>
  <c r="I142" i="11"/>
  <c r="Q141" i="11"/>
  <c r="P141" i="11"/>
  <c r="O141" i="11"/>
  <c r="N141" i="11"/>
  <c r="M141" i="11"/>
  <c r="L141" i="11"/>
  <c r="K141" i="11"/>
  <c r="J141" i="11"/>
  <c r="I141" i="11"/>
  <c r="H141" i="11"/>
  <c r="G141" i="11"/>
  <c r="E140" i="11"/>
  <c r="E138" i="11"/>
  <c r="H137" i="11"/>
  <c r="E137" i="11" s="1"/>
  <c r="E136" i="11"/>
  <c r="E135" i="11"/>
  <c r="H134" i="11"/>
  <c r="E133" i="11"/>
  <c r="E132" i="11"/>
  <c r="E129" i="11" s="1"/>
  <c r="E131" i="11"/>
  <c r="E130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E128" i="11"/>
  <c r="F127" i="11"/>
  <c r="E127" i="11" s="1"/>
  <c r="E126" i="11"/>
  <c r="E125" i="11"/>
  <c r="Q124" i="11"/>
  <c r="P124" i="11"/>
  <c r="O124" i="11"/>
  <c r="N124" i="11"/>
  <c r="M124" i="11"/>
  <c r="L124" i="11"/>
  <c r="K124" i="11"/>
  <c r="J124" i="11"/>
  <c r="I124" i="11"/>
  <c r="H124" i="11"/>
  <c r="G124" i="11"/>
  <c r="E123" i="11"/>
  <c r="E122" i="11"/>
  <c r="F121" i="11"/>
  <c r="E121" i="11"/>
  <c r="E120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8" i="11"/>
  <c r="H117" i="11"/>
  <c r="E117" i="11" s="1"/>
  <c r="E116" i="11"/>
  <c r="E115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3" i="11"/>
  <c r="G112" i="11"/>
  <c r="G142" i="11" s="1"/>
  <c r="F112" i="11"/>
  <c r="F109" i="11" s="1"/>
  <c r="E111" i="11"/>
  <c r="E110" i="11"/>
  <c r="Q109" i="11"/>
  <c r="P109" i="11"/>
  <c r="O109" i="11"/>
  <c r="N109" i="11"/>
  <c r="M109" i="11"/>
  <c r="L109" i="11"/>
  <c r="K109" i="11"/>
  <c r="J109" i="11"/>
  <c r="I109" i="11"/>
  <c r="H109" i="11"/>
  <c r="E108" i="11"/>
  <c r="F107" i="11"/>
  <c r="E107" i="11" s="1"/>
  <c r="F106" i="11"/>
  <c r="F141" i="11" s="1"/>
  <c r="E106" i="11"/>
  <c r="E105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F102" i="11"/>
  <c r="E102" i="11" s="1"/>
  <c r="E101" i="11"/>
  <c r="E100" i="11"/>
  <c r="Q99" i="11"/>
  <c r="P99" i="11"/>
  <c r="O99" i="11"/>
  <c r="N99" i="11"/>
  <c r="M99" i="11"/>
  <c r="L99" i="11"/>
  <c r="K99" i="11"/>
  <c r="J99" i="11"/>
  <c r="I99" i="11"/>
  <c r="H99" i="11"/>
  <c r="G99" i="11"/>
  <c r="E98" i="11"/>
  <c r="J142" i="11"/>
  <c r="J139" i="11" s="1"/>
  <c r="F97" i="11"/>
  <c r="F94" i="11" s="1"/>
  <c r="E96" i="11"/>
  <c r="E95" i="11"/>
  <c r="Q94" i="11"/>
  <c r="P94" i="11"/>
  <c r="O94" i="11"/>
  <c r="N94" i="11"/>
  <c r="M94" i="11"/>
  <c r="L94" i="11"/>
  <c r="I94" i="11"/>
  <c r="H94" i="11"/>
  <c r="G94" i="11"/>
  <c r="E93" i="11"/>
  <c r="F92" i="11"/>
  <c r="F89" i="11" s="1"/>
  <c r="E91" i="11"/>
  <c r="E90" i="11"/>
  <c r="Q89" i="11"/>
  <c r="P89" i="11"/>
  <c r="O89" i="11"/>
  <c r="N89" i="11"/>
  <c r="M89" i="11"/>
  <c r="L89" i="11"/>
  <c r="K89" i="11"/>
  <c r="J89" i="11"/>
  <c r="I89" i="11"/>
  <c r="H89" i="11"/>
  <c r="G89" i="11"/>
  <c r="E84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Q80" i="11"/>
  <c r="Q78" i="11" s="1"/>
  <c r="P80" i="11"/>
  <c r="O80" i="11"/>
  <c r="N80" i="11"/>
  <c r="N78" i="11" s="1"/>
  <c r="M80" i="11"/>
  <c r="M78" i="11" s="1"/>
  <c r="L80" i="11"/>
  <c r="K80" i="11"/>
  <c r="J80" i="11"/>
  <c r="J78" i="11" s="1"/>
  <c r="I80" i="11"/>
  <c r="I78" i="11" s="1"/>
  <c r="H80" i="11"/>
  <c r="G80" i="11"/>
  <c r="F80" i="11"/>
  <c r="F78" i="11" s="1"/>
  <c r="E77" i="11"/>
  <c r="E76" i="11"/>
  <c r="E75" i="11"/>
  <c r="E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68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Q65" i="11"/>
  <c r="P65" i="11"/>
  <c r="O65" i="11"/>
  <c r="N65" i="11"/>
  <c r="M65" i="11"/>
  <c r="L65" i="11"/>
  <c r="L165" i="11" s="1"/>
  <c r="L178" i="11" s="1"/>
  <c r="L175" i="11" s="1"/>
  <c r="G65" i="11"/>
  <c r="Q64" i="11"/>
  <c r="Q62" i="11" s="1"/>
  <c r="P64" i="11"/>
  <c r="O64" i="11"/>
  <c r="N64" i="11"/>
  <c r="M64" i="11"/>
  <c r="L64" i="11"/>
  <c r="K64" i="11"/>
  <c r="J64" i="11"/>
  <c r="I64" i="11"/>
  <c r="G64" i="11"/>
  <c r="E63" i="11"/>
  <c r="E61" i="11"/>
  <c r="K65" i="11"/>
  <c r="K165" i="11" s="1"/>
  <c r="K178" i="11" s="1"/>
  <c r="K175" i="11" s="1"/>
  <c r="J57" i="11"/>
  <c r="I65" i="11"/>
  <c r="I165" i="11" s="1"/>
  <c r="I178" i="11" s="1"/>
  <c r="H60" i="11"/>
  <c r="H65" i="11" s="1"/>
  <c r="F60" i="11"/>
  <c r="H59" i="11"/>
  <c r="H64" i="11" s="1"/>
  <c r="F59" i="11"/>
  <c r="F64" i="11" s="1"/>
  <c r="E58" i="11"/>
  <c r="Q57" i="11"/>
  <c r="P57" i="11"/>
  <c r="O57" i="11"/>
  <c r="N57" i="11"/>
  <c r="M57" i="11"/>
  <c r="L57" i="11"/>
  <c r="I57" i="11"/>
  <c r="G57" i="11"/>
  <c r="E51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Q47" i="11"/>
  <c r="Q45" i="11" s="1"/>
  <c r="P47" i="11"/>
  <c r="O47" i="11"/>
  <c r="O45" i="11" s="1"/>
  <c r="N47" i="11"/>
  <c r="N45" i="11" s="1"/>
  <c r="M47" i="11"/>
  <c r="M45" i="11" s="1"/>
  <c r="L47" i="11"/>
  <c r="K47" i="11"/>
  <c r="J47" i="11"/>
  <c r="J45" i="11" s="1"/>
  <c r="I47" i="11"/>
  <c r="H47" i="11"/>
  <c r="G47" i="11"/>
  <c r="G45" i="11" s="1"/>
  <c r="F47" i="11"/>
  <c r="E46" i="11"/>
  <c r="K45" i="11"/>
  <c r="E44" i="11"/>
  <c r="E43" i="11"/>
  <c r="E42" i="11"/>
  <c r="E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35" i="11"/>
  <c r="Q32" i="11"/>
  <c r="P32" i="11"/>
  <c r="O32" i="11"/>
  <c r="N32" i="11"/>
  <c r="M32" i="11"/>
  <c r="L32" i="11"/>
  <c r="K32" i="11"/>
  <c r="J32" i="11"/>
  <c r="I32" i="11"/>
  <c r="H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0" i="11"/>
  <c r="E28" i="11"/>
  <c r="F27" i="11"/>
  <c r="E27" i="11" s="1"/>
  <c r="E26" i="11"/>
  <c r="E25" i="11"/>
  <c r="Q24" i="11"/>
  <c r="P24" i="11"/>
  <c r="O24" i="11"/>
  <c r="N24" i="11"/>
  <c r="M24" i="11"/>
  <c r="L24" i="11"/>
  <c r="K24" i="11"/>
  <c r="J24" i="11"/>
  <c r="I24" i="11"/>
  <c r="H24" i="11"/>
  <c r="G24" i="11"/>
  <c r="Q23" i="11"/>
  <c r="Q33" i="11" s="1"/>
  <c r="G22" i="11"/>
  <c r="G32" i="11" s="1"/>
  <c r="F22" i="11"/>
  <c r="F32" i="11" s="1"/>
  <c r="E21" i="11"/>
  <c r="E20" i="11"/>
  <c r="E18" i="11"/>
  <c r="E17" i="11"/>
  <c r="E16" i="11"/>
  <c r="E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F45" i="11" l="1"/>
  <c r="G184" i="11"/>
  <c r="G183" i="11"/>
  <c r="I175" i="11"/>
  <c r="F57" i="11"/>
  <c r="E73" i="11"/>
  <c r="E80" i="11"/>
  <c r="E81" i="11"/>
  <c r="I139" i="11"/>
  <c r="E24" i="11"/>
  <c r="F65" i="11"/>
  <c r="F62" i="11" s="1"/>
  <c r="E104" i="11"/>
  <c r="M62" i="11"/>
  <c r="E66" i="11"/>
  <c r="E119" i="11"/>
  <c r="F124" i="11"/>
  <c r="L183" i="11"/>
  <c r="L45" i="11"/>
  <c r="L139" i="11"/>
  <c r="E99" i="11"/>
  <c r="P45" i="11"/>
  <c r="H62" i="11"/>
  <c r="E14" i="11"/>
  <c r="E22" i="11"/>
  <c r="F24" i="11"/>
  <c r="E40" i="11"/>
  <c r="E49" i="11"/>
  <c r="K57" i="11"/>
  <c r="I62" i="11"/>
  <c r="J65" i="11"/>
  <c r="J94" i="11"/>
  <c r="E97" i="11"/>
  <c r="E94" i="11" s="1"/>
  <c r="E143" i="11"/>
  <c r="H45" i="11"/>
  <c r="E31" i="11"/>
  <c r="E47" i="11"/>
  <c r="E60" i="11"/>
  <c r="O62" i="11"/>
  <c r="G78" i="11"/>
  <c r="K78" i="11"/>
  <c r="O78" i="11"/>
  <c r="E48" i="11"/>
  <c r="G62" i="11"/>
  <c r="L62" i="11"/>
  <c r="P62" i="11"/>
  <c r="N62" i="11"/>
  <c r="Q139" i="11"/>
  <c r="H78" i="11"/>
  <c r="L78" i="11"/>
  <c r="P78" i="11"/>
  <c r="K62" i="11"/>
  <c r="E124" i="11"/>
  <c r="E64" i="11"/>
  <c r="E141" i="11"/>
  <c r="E32" i="11"/>
  <c r="Q29" i="11"/>
  <c r="E114" i="11"/>
  <c r="E134" i="11"/>
  <c r="I45" i="11"/>
  <c r="E59" i="11"/>
  <c r="E82" i="11"/>
  <c r="E112" i="11"/>
  <c r="E109" i="11" s="1"/>
  <c r="G139" i="11"/>
  <c r="H142" i="11"/>
  <c r="H139" i="11" s="1"/>
  <c r="Q19" i="11"/>
  <c r="P23" i="11"/>
  <c r="H57" i="11"/>
  <c r="E92" i="11"/>
  <c r="E89" i="11" s="1"/>
  <c r="F99" i="11"/>
  <c r="F142" i="11"/>
  <c r="G109" i="11"/>
  <c r="E189" i="11"/>
  <c r="E186" i="11" s="1"/>
  <c r="F184" i="11" l="1"/>
  <c r="J62" i="11"/>
  <c r="J165" i="11"/>
  <c r="J178" i="11" s="1"/>
  <c r="K183" i="11"/>
  <c r="E78" i="11"/>
  <c r="F139" i="11"/>
  <c r="J183" i="11"/>
  <c r="G181" i="11"/>
  <c r="L184" i="11"/>
  <c r="L181" i="11" s="1"/>
  <c r="E57" i="11"/>
  <c r="I184" i="11"/>
  <c r="I181" i="11" s="1"/>
  <c r="E65" i="11"/>
  <c r="E62" i="11" s="1"/>
  <c r="E45" i="11"/>
  <c r="K142" i="11"/>
  <c r="K94" i="11"/>
  <c r="O23" i="11"/>
  <c r="P19" i="11"/>
  <c r="P33" i="11"/>
  <c r="F183" i="11"/>
  <c r="E168" i="11" l="1"/>
  <c r="J175" i="11"/>
  <c r="E178" i="11"/>
  <c r="E175" i="11" s="1"/>
  <c r="J184" i="11"/>
  <c r="J181" i="11" s="1"/>
  <c r="K139" i="11"/>
  <c r="E142" i="11"/>
  <c r="E139" i="11" s="1"/>
  <c r="P139" i="11"/>
  <c r="P29" i="11"/>
  <c r="E183" i="11"/>
  <c r="F181" i="11"/>
  <c r="O33" i="11"/>
  <c r="N23" i="11"/>
  <c r="O19" i="11"/>
  <c r="K184" i="11" l="1"/>
  <c r="K181" i="11" s="1"/>
  <c r="N19" i="11"/>
  <c r="N33" i="11"/>
  <c r="M23" i="11"/>
  <c r="O29" i="11"/>
  <c r="O139" i="11"/>
  <c r="E184" i="11" l="1"/>
  <c r="E181" i="11" s="1"/>
  <c r="M33" i="11"/>
  <c r="L23" i="11"/>
  <c r="L19" i="11" s="1"/>
  <c r="M19" i="11"/>
  <c r="N29" i="11"/>
  <c r="N139" i="11"/>
  <c r="L33" i="11" l="1"/>
  <c r="K23" i="11"/>
  <c r="M139" i="11"/>
  <c r="M29" i="11"/>
  <c r="K33" i="11" l="1"/>
  <c r="K29" i="11" s="1"/>
  <c r="J23" i="11"/>
  <c r="K19" i="11"/>
  <c r="L29" i="11"/>
  <c r="J19" i="11" l="1"/>
  <c r="J33" i="11"/>
  <c r="I23" i="11"/>
  <c r="I33" i="11" l="1"/>
  <c r="I29" i="11" s="1"/>
  <c r="H23" i="11"/>
  <c r="I19" i="11"/>
  <c r="J29" i="11"/>
  <c r="J144" i="11"/>
  <c r="G23" i="11" l="1"/>
  <c r="H33" i="11"/>
  <c r="H165" i="11" s="1"/>
  <c r="H19" i="11"/>
  <c r="H29" i="11" l="1"/>
  <c r="G33" i="11"/>
  <c r="G165" i="11" s="1"/>
  <c r="F23" i="11"/>
  <c r="G19" i="11"/>
  <c r="E23" i="11" l="1"/>
  <c r="E19" i="11" s="1"/>
  <c r="F33" i="11"/>
  <c r="F19" i="11"/>
  <c r="G29" i="11"/>
  <c r="E169" i="11" l="1"/>
  <c r="E165" i="11" s="1"/>
  <c r="F165" i="11"/>
  <c r="E33" i="11"/>
  <c r="E29" i="11" s="1"/>
  <c r="F29" i="11"/>
</calcChain>
</file>

<file path=xl/sharedStrings.xml><?xml version="1.0" encoding="utf-8"?>
<sst xmlns="http://schemas.openxmlformats.org/spreadsheetml/2006/main" count="274" uniqueCount="85">
  <si>
    <t>Источники финансирования</t>
  </si>
  <si>
    <t>Всего</t>
  </si>
  <si>
    <t>федеральный бюджет</t>
  </si>
  <si>
    <t>местный бюджет</t>
  </si>
  <si>
    <t>1.1</t>
  </si>
  <si>
    <t>3.1.</t>
  </si>
  <si>
    <t>5.1</t>
  </si>
  <si>
    <t>УЖКХ</t>
  </si>
  <si>
    <t>4.1</t>
  </si>
  <si>
    <t>2019 год</t>
  </si>
  <si>
    <t>2020 год</t>
  </si>
  <si>
    <t>2.1.</t>
  </si>
  <si>
    <t>Подпрограмма 1. Создание условий для обеспечения качественными коммунальными услугами</t>
  </si>
  <si>
    <t>УЖКХ, УКС</t>
  </si>
  <si>
    <t>1.2</t>
  </si>
  <si>
    <t>1.3</t>
  </si>
  <si>
    <t>5.2</t>
  </si>
  <si>
    <t>5.3</t>
  </si>
  <si>
    <t>5.4</t>
  </si>
  <si>
    <t>5.5</t>
  </si>
  <si>
    <t>5.6</t>
  </si>
  <si>
    <t>5.7</t>
  </si>
  <si>
    <t>ИТОГО по подпрограмме 3</t>
  </si>
  <si>
    <t>ИТОГО по подпрограмме 4</t>
  </si>
  <si>
    <t>ИТОГО по подпрограмме 5</t>
  </si>
  <si>
    <t>2021 год</t>
  </si>
  <si>
    <t>2022 год</t>
  </si>
  <si>
    <t>2023 год</t>
  </si>
  <si>
    <t>2024 год</t>
  </si>
  <si>
    <t>2025 год</t>
  </si>
  <si>
    <t>Подпрограмма 2: Содействие проведению капитального ремонта многоквартирных домов</t>
  </si>
  <si>
    <t>Подпрограмма 3: 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теплоснабжение, водоснабжения, водоотведения</t>
  </si>
  <si>
    <t>ИТОГО по подпрограмме 2</t>
  </si>
  <si>
    <t>Подпрограмма 4.  Повышение энергоэффективности в отраслях экономики</t>
  </si>
  <si>
    <t>Подпрограмма 5. Содержание объектов внешнего благоустройства  города Покачи</t>
  </si>
  <si>
    <t>в том числе по проектам, портфелям проектов муниципального образования (в том числе направленные на реализацию национальных и федеральных проектов Российской Федерации)</t>
  </si>
  <si>
    <t>ИТОГО ПО ПРОГРАММЕ:</t>
  </si>
  <si>
    <t>В том числе:</t>
  </si>
  <si>
    <t>Прочие расходы</t>
  </si>
  <si>
    <t>Ответственный исполнитель (Управление ЖКХ администрации города Покачи)</t>
  </si>
  <si>
    <t>Соисполнитель 2 (Комитет по управлению муниципальным имуществом администрации города Покачи)</t>
  </si>
  <si>
    <t>Соисполнитель 1 (Управление капитального строительства)</t>
  </si>
  <si>
    <t>Капитальный ремонт объектов теплоснабжения, водоснабжения и водоотведения (1)</t>
  </si>
  <si>
    <t>Предоставление субсидии в целях возмещения недополученных доходов (возмещения затрат) в связи с оказанием услуг по водоснабжению (2)</t>
  </si>
  <si>
    <t>Техническое перевооружение опасного производственного объекта (3)</t>
  </si>
  <si>
    <t>Энергосбережение и повышение энергетической эффективности (5-38)</t>
  </si>
  <si>
    <t xml:space="preserve">Потребление электроэнергии наружного освещение с учетом вновь вводимых объектов    (39)                                                                                                                                             </t>
  </si>
  <si>
    <t xml:space="preserve">Техническое обслуживание электрооборудования наружного освещения с учетом вновь вводимых объектов    (39)                                                                                                           </t>
  </si>
  <si>
    <t xml:space="preserve">Вывоз и утилизация ртутьсодержащих отходов  (39)                                                                                                                                </t>
  </si>
  <si>
    <t xml:space="preserve">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  (40)
</t>
  </si>
  <si>
    <t>Содержание, обслуживание городского кладбища (41)</t>
  </si>
  <si>
    <t>Благоустройство  территорий и объектов города Покачи (42)</t>
  </si>
  <si>
    <t>5.8</t>
  </si>
  <si>
    <t>5.9</t>
  </si>
  <si>
    <t>Ремонт кабельных лотков, светильников освещения внутриквартальных проездов по ул.Комсомолская, 6  (39)</t>
  </si>
  <si>
    <t>Установка светильников по ул. Югорская  (39)</t>
  </si>
  <si>
    <t>Обустройство мест(площадок) накопления ТКО (43)</t>
  </si>
  <si>
    <t>Таблица 2</t>
  </si>
  <si>
    <t>ИТОГО по подпрограмме 1</t>
  </si>
  <si>
    <t>2026 год</t>
  </si>
  <si>
    <t>2027 год</t>
  </si>
  <si>
    <t>2028 год</t>
  </si>
  <si>
    <t>2029 год</t>
  </si>
  <si>
    <t>2030 год</t>
  </si>
  <si>
    <t>5.10</t>
  </si>
  <si>
    <t>УКС</t>
  </si>
  <si>
    <t>Инвестиции в объекты  муниципальной собственности</t>
  </si>
  <si>
    <t>бюджет автономного округа</t>
  </si>
  <si>
    <t>иные источники финансирования</t>
  </si>
  <si>
    <t>всего</t>
  </si>
  <si>
    <t xml:space="preserve">Номер основного мероприятия
</t>
  </si>
  <si>
    <t>Основные мероприятия государственной программы (их связь с целевыми показателями государственной программы)</t>
  </si>
  <si>
    <t xml:space="preserve">Ответственный исполнитель
/соисполнитель
</t>
  </si>
  <si>
    <t>Распределение финансовых ресурсов муниципальной программы</t>
  </si>
  <si>
    <t>Предоставление субсидий на реализацию полномочий в сфере жилищно-коммунального комплекса (1)</t>
  </si>
  <si>
    <t>Содержание объектов: сквер по ул.Таежная, памятник "Защитникам Отечества" (39)</t>
  </si>
  <si>
    <t>Финансовые затраты на реализацию (рублей)</t>
  </si>
  <si>
    <t>к постановлению администрации города Покачи</t>
  </si>
  <si>
    <t>Приложение 1</t>
  </si>
  <si>
    <t>Предоставление субсидии некоммерческим (коммерческим) организациям на долевое финансирование проведения капитального ремонта общего имущества в многоквартирных домах, ремонт жилых помещений,единственными собственниками которых либо собственниками долей в которых являются дети-сироты и дети, оставшиеся без попечения родителей, лица из числа детей-сирот и детей, оставшихся без попечения родителей, остальные доли в которых принадлежат на праве собственности детям-сиротам и детям, оставшимся без попечения родителей, лицам из числа детей-сирот и детей, оставшихся без попечения родителей (4)</t>
  </si>
  <si>
    <t>6.1</t>
  </si>
  <si>
    <t>Ремонт жилых помещений, единственными
собственниками которых либо собственниками долей в которых являются детисироты и дети, оставшиеся без попечения родителей, лица из числа детей-сирот и
детей, оставшихся без попечения родителей, остальные доли в которых
принадлежат на праве собственности детям-сиротам и детям, оставшимся без
попечения родителей, лицам из числа детей-сирот и детей, оставшихся без
попечения родителей</t>
  </si>
  <si>
    <t>Подпрограмма 6. Ремонт жилых помещений, собственниками которых  являются дети-сироты и дети, оставшиеся без попечения родителей.</t>
  </si>
  <si>
    <t>ИТОГО по подпрограмме 6</t>
  </si>
  <si>
    <t>от 25.10.2022 № 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</si>
</sst>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05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/>
    <xf numFmtId="4" fontId="3" fillId="2" borderId="0" xfId="0" applyNumberFormat="1" applyFont="1" applyFill="1" applyBorder="1"/>
    <xf numFmtId="2" fontId="3" fillId="2" borderId="0" xfId="0" applyNumberFormat="1" applyFont="1" applyFill="1"/>
    <xf numFmtId="0" fontId="3" fillId="0" borderId="0" xfId="0" applyFont="1" applyFill="1"/>
    <xf numFmtId="0" fontId="3" fillId="2" borderId="7" xfId="0" applyFont="1" applyFill="1" applyBorder="1" applyAlignment="1">
      <alignment horizontal="left" vertical="center" wrapText="1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/>
    <xf numFmtId="4" fontId="3" fillId="2" borderId="7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4" fontId="3" fillId="2" borderId="7" xfId="0" applyNumberFormat="1" applyFont="1" applyFill="1" applyBorder="1"/>
    <xf numFmtId="4" fontId="3" fillId="0" borderId="0" xfId="0" applyNumberFormat="1" applyFont="1" applyFill="1"/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/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X204"/>
  <sheetViews>
    <sheetView tabSelected="1" view="pageBreakPreview" zoomScale="98" zoomScaleNormal="100" zoomScaleSheetLayoutView="98" workbookViewId="0">
      <pane ySplit="11" topLeftCell="A153" activePane="bottomLeft" state="frozen"/>
      <selection pane="bottomLeft" activeCell="D6" sqref="D6"/>
    </sheetView>
  </sheetViews>
  <sheetFormatPr defaultColWidth="9.140625" defaultRowHeight="15" x14ac:dyDescent="0.25"/>
  <cols>
    <col min="1" max="1" width="10.140625" style="1" customWidth="1"/>
    <col min="2" max="2" width="35.5703125" style="1" customWidth="1"/>
    <col min="3" max="3" width="12.85546875" style="1" customWidth="1"/>
    <col min="4" max="4" width="18.85546875" style="1" customWidth="1"/>
    <col min="5" max="5" width="15.85546875" style="1" customWidth="1"/>
    <col min="6" max="6" width="13" style="1" customWidth="1"/>
    <col min="7" max="7" width="13.140625" style="1" customWidth="1"/>
    <col min="8" max="8" width="13" style="8" customWidth="1"/>
    <col min="9" max="9" width="13.85546875" style="8" customWidth="1"/>
    <col min="10" max="10" width="16.42578125" style="1" customWidth="1"/>
    <col min="11" max="11" width="15.28515625" style="8" customWidth="1"/>
    <col min="12" max="12" width="14.7109375" style="1" customWidth="1"/>
    <col min="13" max="17" width="11.42578125" style="1" customWidth="1"/>
    <col min="18" max="18" width="14.140625" style="1" bestFit="1" customWidth="1"/>
    <col min="19" max="19" width="13.42578125" style="1" bestFit="1" customWidth="1"/>
    <col min="20" max="20" width="13" style="1" bestFit="1" customWidth="1"/>
    <col min="21" max="22" width="12.7109375" style="1" bestFit="1" customWidth="1"/>
    <col min="23" max="23" width="12" style="1" bestFit="1" customWidth="1"/>
    <col min="24" max="24" width="10.85546875" style="1" bestFit="1" customWidth="1"/>
    <col min="25" max="25" width="12.7109375" style="1" bestFit="1" customWidth="1"/>
    <col min="26" max="16384" width="9.140625" style="1"/>
  </cols>
  <sheetData>
    <row r="2" spans="1:29" ht="17.25" customHeight="1" x14ac:dyDescent="0.25">
      <c r="I2" s="19"/>
      <c r="K2" s="1"/>
      <c r="L2" s="17"/>
      <c r="M2" s="17"/>
      <c r="P2" s="17"/>
      <c r="Q2" s="17" t="s">
        <v>78</v>
      </c>
    </row>
    <row r="3" spans="1:29" ht="15.75" customHeight="1" x14ac:dyDescent="0.25">
      <c r="I3" s="19"/>
      <c r="J3" s="97"/>
      <c r="K3" s="97"/>
      <c r="L3" s="97"/>
      <c r="M3" s="97"/>
      <c r="N3" s="97" t="s">
        <v>77</v>
      </c>
      <c r="O3" s="97"/>
      <c r="P3" s="97"/>
      <c r="Q3" s="97"/>
    </row>
    <row r="4" spans="1:29" ht="13.5" customHeight="1" x14ac:dyDescent="0.25">
      <c r="I4" s="38"/>
      <c r="K4" s="1"/>
      <c r="L4" s="17"/>
      <c r="M4" s="17"/>
      <c r="P4" s="17"/>
      <c r="Q4" s="17" t="s">
        <v>84</v>
      </c>
    </row>
    <row r="5" spans="1:29" ht="13.5" customHeight="1" x14ac:dyDescent="0.25">
      <c r="I5" s="38"/>
      <c r="J5" s="15"/>
      <c r="K5" s="19"/>
      <c r="L5" s="15"/>
      <c r="M5" s="15"/>
      <c r="N5" s="15"/>
      <c r="P5" s="15"/>
      <c r="Q5" s="17" t="s">
        <v>57</v>
      </c>
    </row>
    <row r="6" spans="1:29" ht="13.5" customHeight="1" x14ac:dyDescent="0.25">
      <c r="C6" s="5"/>
      <c r="E6" s="20"/>
      <c r="F6" s="20"/>
      <c r="G6" s="20"/>
    </row>
    <row r="7" spans="1:29" ht="15" customHeight="1" x14ac:dyDescent="0.25">
      <c r="A7" s="98" t="s">
        <v>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</row>
    <row r="8" spans="1:29" ht="15" customHeight="1" x14ac:dyDescent="0.25">
      <c r="A8" s="66"/>
      <c r="B8" s="66"/>
      <c r="C8" s="66"/>
      <c r="D8" s="66"/>
      <c r="E8" s="21"/>
    </row>
    <row r="9" spans="1:29" ht="15" customHeight="1" x14ac:dyDescent="0.25">
      <c r="A9" s="49" t="s">
        <v>70</v>
      </c>
      <c r="B9" s="74" t="s">
        <v>71</v>
      </c>
      <c r="C9" s="67" t="s">
        <v>72</v>
      </c>
      <c r="D9" s="67" t="s">
        <v>0</v>
      </c>
      <c r="E9" s="80" t="s">
        <v>76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29" ht="11.25" customHeight="1" x14ac:dyDescent="0.25">
      <c r="A10" s="50"/>
      <c r="B10" s="81"/>
      <c r="C10" s="67"/>
      <c r="D10" s="67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</row>
    <row r="11" spans="1:29" ht="69" customHeight="1" x14ac:dyDescent="0.25">
      <c r="A11" s="51"/>
      <c r="B11" s="76"/>
      <c r="C11" s="67"/>
      <c r="D11" s="67"/>
      <c r="E11" s="16" t="s">
        <v>1</v>
      </c>
      <c r="F11" s="16" t="s">
        <v>9</v>
      </c>
      <c r="G11" s="16" t="s">
        <v>10</v>
      </c>
      <c r="H11" s="22" t="s">
        <v>25</v>
      </c>
      <c r="I11" s="22" t="s">
        <v>26</v>
      </c>
      <c r="J11" s="41" t="s">
        <v>27</v>
      </c>
      <c r="K11" s="22" t="s">
        <v>28</v>
      </c>
      <c r="L11" s="16" t="s">
        <v>29</v>
      </c>
      <c r="M11" s="16" t="s">
        <v>59</v>
      </c>
      <c r="N11" s="16" t="s">
        <v>60</v>
      </c>
      <c r="O11" s="16" t="s">
        <v>61</v>
      </c>
      <c r="P11" s="16" t="s">
        <v>62</v>
      </c>
      <c r="Q11" s="16" t="s">
        <v>63</v>
      </c>
    </row>
    <row r="12" spans="1:29" x14ac:dyDescent="0.25">
      <c r="A12" s="16">
        <v>1</v>
      </c>
      <c r="B12" s="23">
        <v>2</v>
      </c>
      <c r="C12" s="10">
        <v>3</v>
      </c>
      <c r="D12" s="10">
        <v>4.4000000000000004</v>
      </c>
      <c r="E12" s="10">
        <v>5</v>
      </c>
      <c r="F12" s="10">
        <v>6</v>
      </c>
      <c r="G12" s="10">
        <v>7</v>
      </c>
      <c r="H12" s="24">
        <v>8</v>
      </c>
      <c r="I12" s="24">
        <v>9</v>
      </c>
      <c r="J12" s="10">
        <v>10</v>
      </c>
      <c r="K12" s="24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</row>
    <row r="13" spans="1:29" s="4" customFormat="1" x14ac:dyDescent="0.25">
      <c r="A13" s="55" t="s">
        <v>12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9" ht="15.75" customHeight="1" x14ac:dyDescent="0.25">
      <c r="A14" s="60" t="s">
        <v>4</v>
      </c>
      <c r="B14" s="46" t="s">
        <v>42</v>
      </c>
      <c r="C14" s="43" t="s">
        <v>13</v>
      </c>
      <c r="D14" s="18" t="s">
        <v>69</v>
      </c>
      <c r="E14" s="13">
        <f>SUM(E16:E18)</f>
        <v>99514.67</v>
      </c>
      <c r="F14" s="13">
        <f>SUM(F16:F18)</f>
        <v>0</v>
      </c>
      <c r="G14" s="13">
        <f>SUM(G16:G18)</f>
        <v>0</v>
      </c>
      <c r="H14" s="25">
        <f>SUM(H16:H18)</f>
        <v>99514.67</v>
      </c>
      <c r="I14" s="25">
        <f t="shared" ref="I14:Q14" si="0">SUM(I16:I18)</f>
        <v>0</v>
      </c>
      <c r="J14" s="13">
        <f t="shared" si="0"/>
        <v>0</v>
      </c>
      <c r="K14" s="25">
        <f t="shared" si="0"/>
        <v>0</v>
      </c>
      <c r="L14" s="13">
        <f t="shared" si="0"/>
        <v>0</v>
      </c>
      <c r="M14" s="13">
        <f t="shared" si="0"/>
        <v>0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0</v>
      </c>
    </row>
    <row r="15" spans="1:29" ht="15.75" customHeight="1" x14ac:dyDescent="0.25">
      <c r="A15" s="61"/>
      <c r="B15" s="47"/>
      <c r="C15" s="44"/>
      <c r="D15" s="18" t="s">
        <v>2</v>
      </c>
      <c r="E15" s="13">
        <f>SUM(F15:Q15)</f>
        <v>0</v>
      </c>
      <c r="F15" s="13">
        <v>0</v>
      </c>
      <c r="G15" s="13">
        <v>0</v>
      </c>
      <c r="H15" s="25">
        <v>0</v>
      </c>
      <c r="I15" s="25">
        <v>0</v>
      </c>
      <c r="J15" s="13">
        <v>0</v>
      </c>
      <c r="K15" s="25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1:29" ht="31.5" customHeight="1" x14ac:dyDescent="0.25">
      <c r="A16" s="61"/>
      <c r="B16" s="47"/>
      <c r="C16" s="44"/>
      <c r="D16" s="9" t="s">
        <v>67</v>
      </c>
      <c r="E16" s="11">
        <f>SUM(F16:Q16)</f>
        <v>0</v>
      </c>
      <c r="F16" s="11">
        <v>0</v>
      </c>
      <c r="G16" s="11">
        <v>0</v>
      </c>
      <c r="H16" s="26">
        <v>0</v>
      </c>
      <c r="I16" s="26">
        <v>0</v>
      </c>
      <c r="J16" s="42">
        <v>0</v>
      </c>
      <c r="K16" s="26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9" ht="15.75" customHeight="1" x14ac:dyDescent="0.25">
      <c r="A17" s="61"/>
      <c r="B17" s="47"/>
      <c r="C17" s="44"/>
      <c r="D17" s="9" t="s">
        <v>3</v>
      </c>
      <c r="E17" s="11">
        <f>SUM(F17:Q17)</f>
        <v>99514.67</v>
      </c>
      <c r="F17" s="11">
        <v>0</v>
      </c>
      <c r="G17" s="11">
        <v>0</v>
      </c>
      <c r="H17" s="26">
        <v>99514.67</v>
      </c>
      <c r="I17" s="26">
        <v>0</v>
      </c>
      <c r="J17" s="42">
        <v>0</v>
      </c>
      <c r="K17" s="26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9" ht="30.75" customHeight="1" x14ac:dyDescent="0.25">
      <c r="A18" s="62"/>
      <c r="B18" s="48"/>
      <c r="C18" s="45"/>
      <c r="D18" s="9" t="s">
        <v>68</v>
      </c>
      <c r="E18" s="11">
        <f>SUM(F18:Q18)</f>
        <v>0</v>
      </c>
      <c r="F18" s="11">
        <v>0</v>
      </c>
      <c r="G18" s="11">
        <v>0</v>
      </c>
      <c r="H18" s="26">
        <v>0</v>
      </c>
      <c r="I18" s="26">
        <v>0</v>
      </c>
      <c r="J18" s="42">
        <v>0</v>
      </c>
      <c r="K18" s="26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</row>
    <row r="19" spans="1:19" ht="15.75" customHeight="1" x14ac:dyDescent="0.25">
      <c r="A19" s="60" t="s">
        <v>14</v>
      </c>
      <c r="B19" s="46" t="s">
        <v>43</v>
      </c>
      <c r="C19" s="43" t="s">
        <v>7</v>
      </c>
      <c r="D19" s="18" t="s">
        <v>69</v>
      </c>
      <c r="E19" s="13">
        <f>SUM(E21:E23)</f>
        <v>22067608.220000003</v>
      </c>
      <c r="F19" s="13">
        <f>SUM(F21:F23)</f>
        <v>5727009.1000000006</v>
      </c>
      <c r="G19" s="13">
        <f>SUM(G21:G23)</f>
        <v>4263278.97</v>
      </c>
      <c r="H19" s="25">
        <f>SUM(H21:H23)</f>
        <v>7278552.2400000002</v>
      </c>
      <c r="I19" s="25">
        <f t="shared" ref="I19:Q19" si="1">SUM(I21:I23)</f>
        <v>4798767.91</v>
      </c>
      <c r="J19" s="13">
        <f t="shared" si="1"/>
        <v>0</v>
      </c>
      <c r="K19" s="25">
        <f t="shared" si="1"/>
        <v>0</v>
      </c>
      <c r="L19" s="13">
        <f>SUM(L21:L23)</f>
        <v>0</v>
      </c>
      <c r="M19" s="13">
        <f t="shared" si="1"/>
        <v>0</v>
      </c>
      <c r="N19" s="13">
        <f t="shared" si="1"/>
        <v>0</v>
      </c>
      <c r="O19" s="13">
        <f t="shared" si="1"/>
        <v>0</v>
      </c>
      <c r="P19" s="13">
        <f t="shared" si="1"/>
        <v>0</v>
      </c>
      <c r="Q19" s="13">
        <f t="shared" si="1"/>
        <v>0</v>
      </c>
    </row>
    <row r="20" spans="1:19" ht="15.75" customHeight="1" x14ac:dyDescent="0.25">
      <c r="A20" s="61"/>
      <c r="B20" s="47"/>
      <c r="C20" s="44"/>
      <c r="D20" s="18" t="s">
        <v>2</v>
      </c>
      <c r="E20" s="13">
        <f>SUM(F20:Q20)</f>
        <v>0</v>
      </c>
      <c r="F20" s="13">
        <v>0</v>
      </c>
      <c r="G20" s="13">
        <v>0</v>
      </c>
      <c r="H20" s="25">
        <v>0</v>
      </c>
      <c r="I20" s="25">
        <v>0</v>
      </c>
      <c r="J20" s="13">
        <v>0</v>
      </c>
      <c r="K20" s="25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spans="1:19" ht="30.75" customHeight="1" x14ac:dyDescent="0.25">
      <c r="A21" s="61"/>
      <c r="B21" s="47"/>
      <c r="C21" s="44"/>
      <c r="D21" s="9" t="s">
        <v>67</v>
      </c>
      <c r="E21" s="11">
        <f>SUM(F21:Q21)</f>
        <v>0</v>
      </c>
      <c r="F21" s="11">
        <v>0</v>
      </c>
      <c r="G21" s="11">
        <v>0</v>
      </c>
      <c r="H21" s="26">
        <v>0</v>
      </c>
      <c r="I21" s="26">
        <v>0</v>
      </c>
      <c r="J21" s="42">
        <v>0</v>
      </c>
      <c r="K21" s="26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5"/>
    </row>
    <row r="22" spans="1:19" ht="15.75" customHeight="1" x14ac:dyDescent="0.25">
      <c r="A22" s="61"/>
      <c r="B22" s="47"/>
      <c r="C22" s="44"/>
      <c r="D22" s="9" t="s">
        <v>3</v>
      </c>
      <c r="E22" s="11">
        <f>SUM(F22:Q22)</f>
        <v>22067608.220000003</v>
      </c>
      <c r="F22" s="11">
        <f>2629433.08+2629433.08+468142.94</f>
        <v>5727009.1000000006</v>
      </c>
      <c r="G22" s="11">
        <f>2197018.92+2066260.05</f>
        <v>4263278.97</v>
      </c>
      <c r="H22" s="26">
        <v>7278552.2400000002</v>
      </c>
      <c r="I22" s="37">
        <v>4798767.91</v>
      </c>
      <c r="J22" s="42">
        <v>0</v>
      </c>
      <c r="K22" s="26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S22" s="5"/>
    </row>
    <row r="23" spans="1:19" ht="30.75" customHeight="1" x14ac:dyDescent="0.25">
      <c r="A23" s="62"/>
      <c r="B23" s="48"/>
      <c r="C23" s="45"/>
      <c r="D23" s="9" t="s">
        <v>68</v>
      </c>
      <c r="E23" s="11">
        <f>SUM(F23:Q23)</f>
        <v>0</v>
      </c>
      <c r="F23" s="11">
        <f>SUM(G23:R23)</f>
        <v>0</v>
      </c>
      <c r="G23" s="11">
        <f>SUM(H23:S23)</f>
        <v>0</v>
      </c>
      <c r="H23" s="26">
        <f>SUM(I23:T23)</f>
        <v>0</v>
      </c>
      <c r="I23" s="26">
        <f t="shared" ref="I23:Q23" si="2">SUM(J23:U23)</f>
        <v>0</v>
      </c>
      <c r="J23" s="42">
        <f t="shared" si="2"/>
        <v>0</v>
      </c>
      <c r="K23" s="26">
        <f t="shared" si="2"/>
        <v>0</v>
      </c>
      <c r="L23" s="11">
        <f t="shared" si="2"/>
        <v>0</v>
      </c>
      <c r="M23" s="11">
        <f t="shared" si="2"/>
        <v>0</v>
      </c>
      <c r="N23" s="11">
        <f t="shared" si="2"/>
        <v>0</v>
      </c>
      <c r="O23" s="11">
        <f t="shared" si="2"/>
        <v>0</v>
      </c>
      <c r="P23" s="11">
        <f t="shared" si="2"/>
        <v>0</v>
      </c>
      <c r="Q23" s="11">
        <f t="shared" si="2"/>
        <v>0</v>
      </c>
    </row>
    <row r="24" spans="1:19" ht="18" customHeight="1" x14ac:dyDescent="0.25">
      <c r="A24" s="60" t="s">
        <v>15</v>
      </c>
      <c r="B24" s="46" t="s">
        <v>44</v>
      </c>
      <c r="C24" s="43" t="s">
        <v>13</v>
      </c>
      <c r="D24" s="18" t="s">
        <v>69</v>
      </c>
      <c r="E24" s="13">
        <f>SUM(E26:E28)</f>
        <v>1135123.1000000001</v>
      </c>
      <c r="F24" s="13">
        <f>SUM(F26:F28)</f>
        <v>1135123.1000000001</v>
      </c>
      <c r="G24" s="13">
        <f>SUM(G26:G28)</f>
        <v>0</v>
      </c>
      <c r="H24" s="25">
        <f>SUM(H26:H28)</f>
        <v>0</v>
      </c>
      <c r="I24" s="25">
        <f t="shared" ref="I24:Q24" si="3">SUM(I26:I28)</f>
        <v>0</v>
      </c>
      <c r="J24" s="13">
        <f t="shared" si="3"/>
        <v>0</v>
      </c>
      <c r="K24" s="25">
        <f t="shared" si="3"/>
        <v>0</v>
      </c>
      <c r="L24" s="13">
        <f t="shared" si="3"/>
        <v>0</v>
      </c>
      <c r="M24" s="13">
        <f t="shared" si="3"/>
        <v>0</v>
      </c>
      <c r="N24" s="13">
        <f t="shared" si="3"/>
        <v>0</v>
      </c>
      <c r="O24" s="13">
        <f t="shared" si="3"/>
        <v>0</v>
      </c>
      <c r="P24" s="13">
        <f t="shared" si="3"/>
        <v>0</v>
      </c>
      <c r="Q24" s="13">
        <f t="shared" si="3"/>
        <v>0</v>
      </c>
    </row>
    <row r="25" spans="1:19" ht="18" customHeight="1" x14ac:dyDescent="0.25">
      <c r="A25" s="61"/>
      <c r="B25" s="47"/>
      <c r="C25" s="44"/>
      <c r="D25" s="18" t="s">
        <v>2</v>
      </c>
      <c r="E25" s="13">
        <f>SUM(F25:Q25)</f>
        <v>0</v>
      </c>
      <c r="F25" s="13">
        <v>0</v>
      </c>
      <c r="G25" s="13">
        <v>0</v>
      </c>
      <c r="H25" s="25">
        <v>0</v>
      </c>
      <c r="I25" s="25">
        <v>0</v>
      </c>
      <c r="J25" s="13">
        <v>0</v>
      </c>
      <c r="K25" s="25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</row>
    <row r="26" spans="1:19" ht="30.75" customHeight="1" x14ac:dyDescent="0.25">
      <c r="A26" s="61"/>
      <c r="B26" s="47"/>
      <c r="C26" s="44"/>
      <c r="D26" s="9" t="s">
        <v>67</v>
      </c>
      <c r="E26" s="11">
        <f>SUM(F26:Q26)</f>
        <v>0</v>
      </c>
      <c r="F26" s="11">
        <v>0</v>
      </c>
      <c r="G26" s="11">
        <v>0</v>
      </c>
      <c r="H26" s="26">
        <v>0</v>
      </c>
      <c r="I26" s="26">
        <v>0</v>
      </c>
      <c r="J26" s="42">
        <v>0</v>
      </c>
      <c r="K26" s="26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9" x14ac:dyDescent="0.25">
      <c r="A27" s="61"/>
      <c r="B27" s="47"/>
      <c r="C27" s="44"/>
      <c r="D27" s="9" t="s">
        <v>3</v>
      </c>
      <c r="E27" s="11">
        <f>SUM(F27:Q27)</f>
        <v>1135123.1000000001</v>
      </c>
      <c r="F27" s="11">
        <f>1100123.1+35000</f>
        <v>1135123.1000000001</v>
      </c>
      <c r="G27" s="11">
        <v>0</v>
      </c>
      <c r="H27" s="26">
        <v>0</v>
      </c>
      <c r="I27" s="26">
        <v>0</v>
      </c>
      <c r="J27" s="42">
        <v>0</v>
      </c>
      <c r="K27" s="26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3"/>
    </row>
    <row r="28" spans="1:19" ht="30.75" customHeight="1" x14ac:dyDescent="0.25">
      <c r="A28" s="62"/>
      <c r="B28" s="48"/>
      <c r="C28" s="45"/>
      <c r="D28" s="9" t="s">
        <v>68</v>
      </c>
      <c r="E28" s="11">
        <f>SUM(F28:Q28)</f>
        <v>0</v>
      </c>
      <c r="F28" s="11">
        <v>0</v>
      </c>
      <c r="G28" s="11">
        <v>0</v>
      </c>
      <c r="H28" s="26">
        <v>0</v>
      </c>
      <c r="I28" s="26">
        <v>0</v>
      </c>
      <c r="J28" s="42">
        <v>0</v>
      </c>
      <c r="K28" s="26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9" ht="15.75" customHeight="1" x14ac:dyDescent="0.25">
      <c r="A29" s="60"/>
      <c r="B29" s="49" t="s">
        <v>58</v>
      </c>
      <c r="C29" s="52"/>
      <c r="D29" s="18" t="s">
        <v>69</v>
      </c>
      <c r="E29" s="11">
        <f>E31+E32+E33</f>
        <v>23302245.990000002</v>
      </c>
      <c r="F29" s="11">
        <f>F31+F32+F33</f>
        <v>6862132.2000000011</v>
      </c>
      <c r="G29" s="11">
        <f>G31+G32+G33</f>
        <v>4263278.97</v>
      </c>
      <c r="H29" s="26">
        <f>H31+H32+H33</f>
        <v>7378066.9100000001</v>
      </c>
      <c r="I29" s="37">
        <f t="shared" ref="I29:Q29" si="4">I31+I32+I33</f>
        <v>4798767.91</v>
      </c>
      <c r="J29" s="42">
        <f t="shared" si="4"/>
        <v>0</v>
      </c>
      <c r="K29" s="26">
        <f t="shared" si="4"/>
        <v>0</v>
      </c>
      <c r="L29" s="11">
        <f t="shared" si="4"/>
        <v>0</v>
      </c>
      <c r="M29" s="11">
        <f>M31+M32+M33</f>
        <v>0</v>
      </c>
      <c r="N29" s="11">
        <f>N31+N32+N33</f>
        <v>0</v>
      </c>
      <c r="O29" s="11">
        <f>O31+O32+O33</f>
        <v>0</v>
      </c>
      <c r="P29" s="11">
        <f>P31+P32+P33</f>
        <v>0</v>
      </c>
      <c r="Q29" s="11">
        <f t="shared" si="4"/>
        <v>0</v>
      </c>
    </row>
    <row r="30" spans="1:19" ht="15.75" customHeight="1" x14ac:dyDescent="0.25">
      <c r="A30" s="61"/>
      <c r="B30" s="50"/>
      <c r="C30" s="53"/>
      <c r="D30" s="18" t="s">
        <v>2</v>
      </c>
      <c r="E30" s="13">
        <f>SUM(F30:Q30)</f>
        <v>0</v>
      </c>
      <c r="F30" s="13">
        <v>0</v>
      </c>
      <c r="G30" s="13">
        <v>0</v>
      </c>
      <c r="H30" s="25">
        <v>0</v>
      </c>
      <c r="I30" s="25">
        <v>0</v>
      </c>
      <c r="J30" s="13">
        <v>0</v>
      </c>
      <c r="K30" s="25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spans="1:19" ht="30.75" customHeight="1" x14ac:dyDescent="0.25">
      <c r="A31" s="61"/>
      <c r="B31" s="50"/>
      <c r="C31" s="53"/>
      <c r="D31" s="9" t="s">
        <v>67</v>
      </c>
      <c r="E31" s="11">
        <f>F31+G31+H31+I31+J31+K31+L31+Q31</f>
        <v>0</v>
      </c>
      <c r="F31" s="11">
        <f t="shared" ref="F31:H33" si="5">F16+F21+F26</f>
        <v>0</v>
      </c>
      <c r="G31" s="11">
        <f t="shared" si="5"/>
        <v>0</v>
      </c>
      <c r="H31" s="26">
        <f t="shared" si="5"/>
        <v>0</v>
      </c>
      <c r="I31" s="26">
        <f t="shared" ref="I31:Q31" si="6">I16+I21+I26</f>
        <v>0</v>
      </c>
      <c r="J31" s="42">
        <f t="shared" si="6"/>
        <v>0</v>
      </c>
      <c r="K31" s="26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</row>
    <row r="32" spans="1:19" s="3" customFormat="1" ht="15.75" customHeight="1" x14ac:dyDescent="0.25">
      <c r="A32" s="61"/>
      <c r="B32" s="50"/>
      <c r="C32" s="53"/>
      <c r="D32" s="9" t="s">
        <v>3</v>
      </c>
      <c r="E32" s="11">
        <f>F32+G32+H32+I32+J32+K32+L32+Q32</f>
        <v>23302245.990000002</v>
      </c>
      <c r="F32" s="13">
        <f t="shared" si="5"/>
        <v>6862132.2000000011</v>
      </c>
      <c r="G32" s="13">
        <f t="shared" si="5"/>
        <v>4263278.97</v>
      </c>
      <c r="H32" s="25">
        <f t="shared" si="5"/>
        <v>7378066.9100000001</v>
      </c>
      <c r="I32" s="25">
        <f t="shared" ref="I32:Q32" si="7">I17+I22+I27</f>
        <v>4798767.91</v>
      </c>
      <c r="J32" s="13">
        <f t="shared" si="7"/>
        <v>0</v>
      </c>
      <c r="K32" s="25">
        <f t="shared" si="7"/>
        <v>0</v>
      </c>
      <c r="L32" s="13">
        <f t="shared" si="7"/>
        <v>0</v>
      </c>
      <c r="M32" s="13">
        <f t="shared" si="7"/>
        <v>0</v>
      </c>
      <c r="N32" s="13">
        <f t="shared" si="7"/>
        <v>0</v>
      </c>
      <c r="O32" s="13">
        <f t="shared" si="7"/>
        <v>0</v>
      </c>
      <c r="P32" s="13">
        <f t="shared" si="7"/>
        <v>0</v>
      </c>
      <c r="Q32" s="13">
        <f t="shared" si="7"/>
        <v>0</v>
      </c>
    </row>
    <row r="33" spans="1:986" ht="30.75" customHeight="1" x14ac:dyDescent="0.25">
      <c r="A33" s="62"/>
      <c r="B33" s="51"/>
      <c r="C33" s="54"/>
      <c r="D33" s="9" t="s">
        <v>68</v>
      </c>
      <c r="E33" s="11">
        <f>F33+G33+H33+I33+J33+K33+L33+Q33</f>
        <v>0</v>
      </c>
      <c r="F33" s="13">
        <f t="shared" si="5"/>
        <v>0</v>
      </c>
      <c r="G33" s="13">
        <f t="shared" si="5"/>
        <v>0</v>
      </c>
      <c r="H33" s="25">
        <f t="shared" si="5"/>
        <v>0</v>
      </c>
      <c r="I33" s="25">
        <f t="shared" ref="I33:Q33" si="8">I18+I23+I28</f>
        <v>0</v>
      </c>
      <c r="J33" s="13">
        <f t="shared" si="8"/>
        <v>0</v>
      </c>
      <c r="K33" s="25">
        <f t="shared" si="8"/>
        <v>0</v>
      </c>
      <c r="L33" s="13">
        <f t="shared" si="8"/>
        <v>0</v>
      </c>
      <c r="M33" s="13">
        <f t="shared" si="8"/>
        <v>0</v>
      </c>
      <c r="N33" s="13">
        <f t="shared" si="8"/>
        <v>0</v>
      </c>
      <c r="O33" s="13">
        <f t="shared" si="8"/>
        <v>0</v>
      </c>
      <c r="P33" s="13">
        <f t="shared" si="8"/>
        <v>0</v>
      </c>
      <c r="Q33" s="13">
        <f t="shared" si="8"/>
        <v>0</v>
      </c>
      <c r="R33" s="3"/>
      <c r="S33" s="6"/>
      <c r="T33" s="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</row>
    <row r="34" spans="1:986" ht="15.75" customHeight="1" x14ac:dyDescent="0.25">
      <c r="A34" s="60"/>
      <c r="B34" s="46" t="s">
        <v>35</v>
      </c>
      <c r="C34" s="43"/>
      <c r="D34" s="18" t="s">
        <v>69</v>
      </c>
      <c r="E34" s="11">
        <v>0</v>
      </c>
      <c r="F34" s="11">
        <v>0</v>
      </c>
      <c r="G34" s="11">
        <v>0</v>
      </c>
      <c r="H34" s="26">
        <v>0</v>
      </c>
      <c r="I34" s="26">
        <v>0</v>
      </c>
      <c r="J34" s="42">
        <v>0</v>
      </c>
      <c r="K34" s="26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</row>
    <row r="35" spans="1:986" ht="15.75" customHeight="1" x14ac:dyDescent="0.25">
      <c r="A35" s="61"/>
      <c r="B35" s="47"/>
      <c r="C35" s="44"/>
      <c r="D35" s="18" t="s">
        <v>2</v>
      </c>
      <c r="E35" s="11">
        <f>SUM(F35:Q35)</f>
        <v>0</v>
      </c>
      <c r="F35" s="11">
        <v>0</v>
      </c>
      <c r="G35" s="11">
        <v>0</v>
      </c>
      <c r="H35" s="26">
        <v>0</v>
      </c>
      <c r="I35" s="26">
        <v>0</v>
      </c>
      <c r="J35" s="42">
        <v>0</v>
      </c>
      <c r="K35" s="26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</row>
    <row r="36" spans="1:986" ht="30.75" customHeight="1" x14ac:dyDescent="0.25">
      <c r="A36" s="61"/>
      <c r="B36" s="47"/>
      <c r="C36" s="44"/>
      <c r="D36" s="9" t="s">
        <v>67</v>
      </c>
      <c r="E36" s="11">
        <v>0</v>
      </c>
      <c r="F36" s="11">
        <v>0</v>
      </c>
      <c r="G36" s="11">
        <v>0</v>
      </c>
      <c r="H36" s="26">
        <v>0</v>
      </c>
      <c r="I36" s="26">
        <v>0</v>
      </c>
      <c r="J36" s="42">
        <v>0</v>
      </c>
      <c r="K36" s="26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</row>
    <row r="37" spans="1:986" ht="15.75" customHeight="1" x14ac:dyDescent="0.25">
      <c r="A37" s="61"/>
      <c r="B37" s="47"/>
      <c r="C37" s="44"/>
      <c r="D37" s="9" t="s">
        <v>3</v>
      </c>
      <c r="E37" s="11">
        <v>0</v>
      </c>
      <c r="F37" s="11">
        <v>0</v>
      </c>
      <c r="G37" s="11">
        <v>0</v>
      </c>
      <c r="H37" s="26">
        <v>0</v>
      </c>
      <c r="I37" s="26">
        <v>0</v>
      </c>
      <c r="J37" s="42">
        <v>0</v>
      </c>
      <c r="K37" s="26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</row>
    <row r="38" spans="1:986" ht="30.75" customHeight="1" x14ac:dyDescent="0.25">
      <c r="A38" s="62"/>
      <c r="B38" s="48"/>
      <c r="C38" s="45"/>
      <c r="D38" s="9" t="s">
        <v>68</v>
      </c>
      <c r="E38" s="11">
        <v>0</v>
      </c>
      <c r="F38" s="11">
        <v>0</v>
      </c>
      <c r="G38" s="11">
        <v>0</v>
      </c>
      <c r="H38" s="26">
        <v>0</v>
      </c>
      <c r="I38" s="26">
        <v>0</v>
      </c>
      <c r="J38" s="42">
        <v>0</v>
      </c>
      <c r="K38" s="26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</row>
    <row r="39" spans="1:986" ht="16.5" customHeight="1" x14ac:dyDescent="0.25">
      <c r="A39" s="71" t="s">
        <v>30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2"/>
    </row>
    <row r="40" spans="1:986" ht="15.75" customHeight="1" x14ac:dyDescent="0.25">
      <c r="A40" s="60" t="s">
        <v>11</v>
      </c>
      <c r="B40" s="68" t="s">
        <v>79</v>
      </c>
      <c r="C40" s="43" t="s">
        <v>7</v>
      </c>
      <c r="D40" s="18" t="s">
        <v>69</v>
      </c>
      <c r="E40" s="13">
        <f t="shared" ref="E40:Q40" si="9">SUM(E42:E44)</f>
        <v>166635.01</v>
      </c>
      <c r="F40" s="13">
        <f t="shared" si="9"/>
        <v>166635.01</v>
      </c>
      <c r="G40" s="13">
        <f t="shared" si="9"/>
        <v>0</v>
      </c>
      <c r="H40" s="25">
        <f t="shared" si="9"/>
        <v>0</v>
      </c>
      <c r="I40" s="25">
        <f t="shared" si="9"/>
        <v>0</v>
      </c>
      <c r="J40" s="13">
        <f t="shared" si="9"/>
        <v>0</v>
      </c>
      <c r="K40" s="25">
        <f t="shared" si="9"/>
        <v>0</v>
      </c>
      <c r="L40" s="13">
        <f t="shared" si="9"/>
        <v>0</v>
      </c>
      <c r="M40" s="13">
        <f t="shared" si="9"/>
        <v>0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</row>
    <row r="41" spans="1:986" ht="15.75" customHeight="1" x14ac:dyDescent="0.25">
      <c r="A41" s="61"/>
      <c r="B41" s="69"/>
      <c r="C41" s="44"/>
      <c r="D41" s="18" t="s">
        <v>2</v>
      </c>
      <c r="E41" s="13">
        <f>SUM(F41:Q41)</f>
        <v>0</v>
      </c>
      <c r="F41" s="13">
        <v>0</v>
      </c>
      <c r="G41" s="13">
        <v>0</v>
      </c>
      <c r="H41" s="25">
        <v>0</v>
      </c>
      <c r="I41" s="25">
        <v>0</v>
      </c>
      <c r="J41" s="13">
        <v>0</v>
      </c>
      <c r="K41" s="25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</row>
    <row r="42" spans="1:986" ht="57.75" customHeight="1" x14ac:dyDescent="0.25">
      <c r="A42" s="61"/>
      <c r="B42" s="69"/>
      <c r="C42" s="44"/>
      <c r="D42" s="9" t="s">
        <v>67</v>
      </c>
      <c r="E42" s="11">
        <f>SUM(F42:Q42)</f>
        <v>0</v>
      </c>
      <c r="F42" s="11">
        <v>0</v>
      </c>
      <c r="G42" s="11">
        <v>0</v>
      </c>
      <c r="H42" s="26">
        <v>0</v>
      </c>
      <c r="I42" s="26">
        <v>0</v>
      </c>
      <c r="J42" s="42">
        <v>0</v>
      </c>
      <c r="K42" s="26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1:986" ht="45" customHeight="1" x14ac:dyDescent="0.25">
      <c r="A43" s="61"/>
      <c r="B43" s="69"/>
      <c r="C43" s="44"/>
      <c r="D43" s="9" t="s">
        <v>3</v>
      </c>
      <c r="E43" s="11">
        <f>SUM(F43:Q43)</f>
        <v>166635.01</v>
      </c>
      <c r="F43" s="11">
        <v>166635.01</v>
      </c>
      <c r="G43" s="11">
        <v>0</v>
      </c>
      <c r="H43" s="26">
        <v>0</v>
      </c>
      <c r="I43" s="26">
        <v>0</v>
      </c>
      <c r="J43" s="42">
        <v>0</v>
      </c>
      <c r="K43" s="26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</row>
    <row r="44" spans="1:986" ht="108" customHeight="1" x14ac:dyDescent="0.25">
      <c r="A44" s="62"/>
      <c r="B44" s="70"/>
      <c r="C44" s="45"/>
      <c r="D44" s="9" t="s">
        <v>68</v>
      </c>
      <c r="E44" s="11">
        <f>SUM(F44:Q44)</f>
        <v>0</v>
      </c>
      <c r="F44" s="11">
        <v>0</v>
      </c>
      <c r="G44" s="11">
        <v>0</v>
      </c>
      <c r="H44" s="26">
        <v>0</v>
      </c>
      <c r="I44" s="26">
        <v>0</v>
      </c>
      <c r="J44" s="42">
        <v>0</v>
      </c>
      <c r="K44" s="26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U44" s="5"/>
    </row>
    <row r="45" spans="1:986" ht="15.75" customHeight="1" x14ac:dyDescent="0.25">
      <c r="A45" s="60"/>
      <c r="B45" s="49" t="s">
        <v>32</v>
      </c>
      <c r="C45" s="43"/>
      <c r="D45" s="18" t="s">
        <v>69</v>
      </c>
      <c r="E45" s="13">
        <f t="shared" ref="E45:Q45" si="10">SUM(E47:E49)</f>
        <v>166635.01</v>
      </c>
      <c r="F45" s="13">
        <f t="shared" si="10"/>
        <v>166635.01</v>
      </c>
      <c r="G45" s="13">
        <f t="shared" si="10"/>
        <v>0</v>
      </c>
      <c r="H45" s="25">
        <f t="shared" si="10"/>
        <v>0</v>
      </c>
      <c r="I45" s="25">
        <f t="shared" si="10"/>
        <v>0</v>
      </c>
      <c r="J45" s="13">
        <f t="shared" si="10"/>
        <v>0</v>
      </c>
      <c r="K45" s="25">
        <f t="shared" si="10"/>
        <v>0</v>
      </c>
      <c r="L45" s="13">
        <f t="shared" si="10"/>
        <v>0</v>
      </c>
      <c r="M45" s="13">
        <f t="shared" si="10"/>
        <v>0</v>
      </c>
      <c r="N45" s="13">
        <f t="shared" si="10"/>
        <v>0</v>
      </c>
      <c r="O45" s="13">
        <f t="shared" si="10"/>
        <v>0</v>
      </c>
      <c r="P45" s="13">
        <f t="shared" si="10"/>
        <v>0</v>
      </c>
      <c r="Q45" s="13">
        <f t="shared" si="10"/>
        <v>0</v>
      </c>
    </row>
    <row r="46" spans="1:986" ht="15.75" customHeight="1" x14ac:dyDescent="0.25">
      <c r="A46" s="61"/>
      <c r="B46" s="50"/>
      <c r="C46" s="44"/>
      <c r="D46" s="18" t="s">
        <v>2</v>
      </c>
      <c r="E46" s="11">
        <f>SUM(F46:Q46)</f>
        <v>0</v>
      </c>
      <c r="F46" s="11">
        <v>0</v>
      </c>
      <c r="G46" s="11">
        <v>0</v>
      </c>
      <c r="H46" s="26">
        <v>0</v>
      </c>
      <c r="I46" s="26">
        <v>0</v>
      </c>
      <c r="J46" s="42">
        <v>0</v>
      </c>
      <c r="K46" s="26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</row>
    <row r="47" spans="1:986" ht="30.75" customHeight="1" x14ac:dyDescent="0.25">
      <c r="A47" s="61"/>
      <c r="B47" s="50"/>
      <c r="C47" s="44"/>
      <c r="D47" s="9" t="s">
        <v>67</v>
      </c>
      <c r="E47" s="11">
        <f>SUM(F47:Q47)</f>
        <v>0</v>
      </c>
      <c r="F47" s="13">
        <f t="shared" ref="F47:G49" si="11">F42</f>
        <v>0</v>
      </c>
      <c r="G47" s="13">
        <f t="shared" si="11"/>
        <v>0</v>
      </c>
      <c r="H47" s="25">
        <f t="shared" ref="H47:Q47" si="12">H42</f>
        <v>0</v>
      </c>
      <c r="I47" s="25">
        <f t="shared" si="12"/>
        <v>0</v>
      </c>
      <c r="J47" s="13">
        <f t="shared" si="12"/>
        <v>0</v>
      </c>
      <c r="K47" s="25">
        <f t="shared" si="12"/>
        <v>0</v>
      </c>
      <c r="L47" s="13">
        <f t="shared" si="12"/>
        <v>0</v>
      </c>
      <c r="M47" s="13">
        <f t="shared" si="12"/>
        <v>0</v>
      </c>
      <c r="N47" s="13">
        <f t="shared" si="12"/>
        <v>0</v>
      </c>
      <c r="O47" s="13">
        <f t="shared" si="12"/>
        <v>0</v>
      </c>
      <c r="P47" s="13">
        <f t="shared" si="12"/>
        <v>0</v>
      </c>
      <c r="Q47" s="13">
        <f t="shared" si="12"/>
        <v>0</v>
      </c>
    </row>
    <row r="48" spans="1:986" ht="15.75" customHeight="1" x14ac:dyDescent="0.25">
      <c r="A48" s="61"/>
      <c r="B48" s="50"/>
      <c r="C48" s="44"/>
      <c r="D48" s="9" t="s">
        <v>3</v>
      </c>
      <c r="E48" s="11">
        <f>SUM(F48:Q48)</f>
        <v>166635.01</v>
      </c>
      <c r="F48" s="13">
        <f t="shared" si="11"/>
        <v>166635.01</v>
      </c>
      <c r="G48" s="13">
        <f t="shared" si="11"/>
        <v>0</v>
      </c>
      <c r="H48" s="25">
        <f t="shared" ref="H48:Q48" si="13">H43</f>
        <v>0</v>
      </c>
      <c r="I48" s="25">
        <f t="shared" si="13"/>
        <v>0</v>
      </c>
      <c r="J48" s="13">
        <f t="shared" si="13"/>
        <v>0</v>
      </c>
      <c r="K48" s="25">
        <f t="shared" si="13"/>
        <v>0</v>
      </c>
      <c r="L48" s="13">
        <f t="shared" si="13"/>
        <v>0</v>
      </c>
      <c r="M48" s="13">
        <f t="shared" si="13"/>
        <v>0</v>
      </c>
      <c r="N48" s="13">
        <f t="shared" si="13"/>
        <v>0</v>
      </c>
      <c r="O48" s="13">
        <f t="shared" si="13"/>
        <v>0</v>
      </c>
      <c r="P48" s="13">
        <f t="shared" si="13"/>
        <v>0</v>
      </c>
      <c r="Q48" s="13">
        <f t="shared" si="13"/>
        <v>0</v>
      </c>
    </row>
    <row r="49" spans="1:19" ht="30.75" customHeight="1" x14ac:dyDescent="0.25">
      <c r="A49" s="62"/>
      <c r="B49" s="51"/>
      <c r="C49" s="45"/>
      <c r="D49" s="9" t="s">
        <v>68</v>
      </c>
      <c r="E49" s="11">
        <f>SUM(F49:Q49)</f>
        <v>0</v>
      </c>
      <c r="F49" s="13">
        <f t="shared" si="11"/>
        <v>0</v>
      </c>
      <c r="G49" s="13">
        <f t="shared" si="11"/>
        <v>0</v>
      </c>
      <c r="H49" s="25">
        <f t="shared" ref="H49:Q49" si="14">H44</f>
        <v>0</v>
      </c>
      <c r="I49" s="25">
        <f t="shared" si="14"/>
        <v>0</v>
      </c>
      <c r="J49" s="13">
        <f t="shared" si="14"/>
        <v>0</v>
      </c>
      <c r="K49" s="25">
        <f t="shared" si="14"/>
        <v>0</v>
      </c>
      <c r="L49" s="13">
        <f t="shared" si="14"/>
        <v>0</v>
      </c>
      <c r="M49" s="13">
        <f t="shared" si="14"/>
        <v>0</v>
      </c>
      <c r="N49" s="13">
        <f t="shared" si="14"/>
        <v>0</v>
      </c>
      <c r="O49" s="13">
        <f t="shared" si="14"/>
        <v>0</v>
      </c>
      <c r="P49" s="13">
        <f t="shared" si="14"/>
        <v>0</v>
      </c>
      <c r="Q49" s="13">
        <f t="shared" si="14"/>
        <v>0</v>
      </c>
    </row>
    <row r="50" spans="1:19" x14ac:dyDescent="0.25">
      <c r="A50" s="60"/>
      <c r="B50" s="46" t="s">
        <v>35</v>
      </c>
      <c r="C50" s="43"/>
      <c r="D50" s="18" t="s">
        <v>69</v>
      </c>
      <c r="E50" s="11">
        <v>0</v>
      </c>
      <c r="F50" s="11">
        <v>0</v>
      </c>
      <c r="G50" s="11">
        <v>0</v>
      </c>
      <c r="H50" s="26">
        <v>0</v>
      </c>
      <c r="I50" s="26">
        <v>0</v>
      </c>
      <c r="J50" s="42">
        <v>0</v>
      </c>
      <c r="K50" s="26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19" x14ac:dyDescent="0.25">
      <c r="A51" s="61"/>
      <c r="B51" s="47"/>
      <c r="C51" s="44"/>
      <c r="D51" s="18" t="s">
        <v>2</v>
      </c>
      <c r="E51" s="11">
        <f>SUM(F51:Q51)</f>
        <v>0</v>
      </c>
      <c r="F51" s="11">
        <v>0</v>
      </c>
      <c r="G51" s="11">
        <v>0</v>
      </c>
      <c r="H51" s="26">
        <v>0</v>
      </c>
      <c r="I51" s="26">
        <v>0</v>
      </c>
      <c r="J51" s="42">
        <v>0</v>
      </c>
      <c r="K51" s="26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</row>
    <row r="52" spans="1:19" ht="30.75" customHeight="1" x14ac:dyDescent="0.25">
      <c r="A52" s="61"/>
      <c r="B52" s="47"/>
      <c r="C52" s="44"/>
      <c r="D52" s="9" t="s">
        <v>67</v>
      </c>
      <c r="E52" s="11">
        <v>0</v>
      </c>
      <c r="F52" s="11">
        <v>0</v>
      </c>
      <c r="G52" s="11">
        <v>0</v>
      </c>
      <c r="H52" s="26">
        <v>0</v>
      </c>
      <c r="I52" s="26">
        <v>0</v>
      </c>
      <c r="J52" s="42">
        <v>0</v>
      </c>
      <c r="K52" s="26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</row>
    <row r="53" spans="1:19" x14ac:dyDescent="0.25">
      <c r="A53" s="61"/>
      <c r="B53" s="47"/>
      <c r="C53" s="44"/>
      <c r="D53" s="9" t="s">
        <v>3</v>
      </c>
      <c r="E53" s="11">
        <v>0</v>
      </c>
      <c r="F53" s="11">
        <v>0</v>
      </c>
      <c r="G53" s="11">
        <v>0</v>
      </c>
      <c r="H53" s="26">
        <v>0</v>
      </c>
      <c r="I53" s="26">
        <v>0</v>
      </c>
      <c r="J53" s="42">
        <v>0</v>
      </c>
      <c r="K53" s="26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9" ht="33" customHeight="1" x14ac:dyDescent="0.25">
      <c r="A54" s="61"/>
      <c r="B54" s="47"/>
      <c r="C54" s="44"/>
      <c r="D54" s="9" t="s">
        <v>68</v>
      </c>
      <c r="E54" s="11">
        <v>0</v>
      </c>
      <c r="F54" s="11">
        <v>0</v>
      </c>
      <c r="G54" s="11">
        <v>0</v>
      </c>
      <c r="H54" s="26">
        <v>0</v>
      </c>
      <c r="I54" s="26">
        <v>0</v>
      </c>
      <c r="J54" s="42">
        <v>0</v>
      </c>
      <c r="K54" s="26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</row>
    <row r="55" spans="1:19" x14ac:dyDescent="0.25">
      <c r="A55" s="73" t="s">
        <v>31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4"/>
    </row>
    <row r="56" spans="1:19" ht="17.25" customHeight="1" x14ac:dyDescent="0.2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6"/>
    </row>
    <row r="57" spans="1:19" ht="15.75" customHeight="1" x14ac:dyDescent="0.25">
      <c r="A57" s="60" t="s">
        <v>5</v>
      </c>
      <c r="B57" s="57" t="s">
        <v>74</v>
      </c>
      <c r="C57" s="56" t="s">
        <v>7</v>
      </c>
      <c r="D57" s="18" t="s">
        <v>69</v>
      </c>
      <c r="E57" s="27">
        <f t="shared" ref="E57:Q57" si="15">SUM(E59:E61)</f>
        <v>226687359.22</v>
      </c>
      <c r="F57" s="27">
        <f t="shared" si="15"/>
        <v>33314602.299999997</v>
      </c>
      <c r="G57" s="27">
        <f t="shared" si="15"/>
        <v>34208274.689999998</v>
      </c>
      <c r="H57" s="28">
        <f t="shared" si="15"/>
        <v>65585826.07</v>
      </c>
      <c r="I57" s="28">
        <f t="shared" si="15"/>
        <v>22174989.25</v>
      </c>
      <c r="J57" s="27">
        <f t="shared" si="15"/>
        <v>23628348.800000001</v>
      </c>
      <c r="K57" s="28">
        <f t="shared" si="15"/>
        <v>24418887.050000001</v>
      </c>
      <c r="L57" s="27">
        <f t="shared" si="15"/>
        <v>23356431.059999999</v>
      </c>
      <c r="M57" s="27">
        <f t="shared" si="15"/>
        <v>0</v>
      </c>
      <c r="N57" s="27">
        <f t="shared" si="15"/>
        <v>0</v>
      </c>
      <c r="O57" s="27">
        <f t="shared" si="15"/>
        <v>0</v>
      </c>
      <c r="P57" s="27">
        <f t="shared" si="15"/>
        <v>0</v>
      </c>
      <c r="Q57" s="27">
        <f t="shared" si="15"/>
        <v>0</v>
      </c>
      <c r="S57" s="5"/>
    </row>
    <row r="58" spans="1:19" ht="15.75" customHeight="1" x14ac:dyDescent="0.25">
      <c r="A58" s="61"/>
      <c r="B58" s="58"/>
      <c r="C58" s="56"/>
      <c r="D58" s="18" t="s">
        <v>2</v>
      </c>
      <c r="E58" s="27">
        <f>SUM(F58:Q58)</f>
        <v>0</v>
      </c>
      <c r="F58" s="27">
        <v>0</v>
      </c>
      <c r="G58" s="27">
        <v>0</v>
      </c>
      <c r="H58" s="28">
        <v>0</v>
      </c>
      <c r="I58" s="28">
        <v>0</v>
      </c>
      <c r="J58" s="27">
        <v>0</v>
      </c>
      <c r="K58" s="28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</row>
    <row r="59" spans="1:19" ht="30.75" customHeight="1" x14ac:dyDescent="0.25">
      <c r="A59" s="61"/>
      <c r="B59" s="58"/>
      <c r="C59" s="56"/>
      <c r="D59" s="9" t="s">
        <v>67</v>
      </c>
      <c r="E59" s="11">
        <f>SUM(F59:Q59)</f>
        <v>75892700</v>
      </c>
      <c r="F59" s="11">
        <f>4534000+398900+13247900</f>
        <v>18180800</v>
      </c>
      <c r="G59" s="11">
        <v>14518000</v>
      </c>
      <c r="H59" s="26">
        <f>4489100+17510500+10800000</f>
        <v>32799600</v>
      </c>
      <c r="I59" s="26">
        <v>1688800</v>
      </c>
      <c r="J59" s="42">
        <v>1164700</v>
      </c>
      <c r="K59" s="26">
        <v>3746900</v>
      </c>
      <c r="L59" s="11">
        <v>3793900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S59" s="5"/>
    </row>
    <row r="60" spans="1:19" ht="15.75" customHeight="1" x14ac:dyDescent="0.25">
      <c r="A60" s="61"/>
      <c r="B60" s="58"/>
      <c r="C60" s="56"/>
      <c r="D60" s="9" t="s">
        <v>3</v>
      </c>
      <c r="E60" s="11">
        <f t="shared" ref="E60:E66" si="16">SUM(F60:Q60)</f>
        <v>150794659.22</v>
      </c>
      <c r="F60" s="11">
        <f>503777.78+3699858.92+4667363.3+5000000-881266.64+881266.64+447531.54+3000000-2184729.24</f>
        <v>15133802.299999999</v>
      </c>
      <c r="G60" s="11">
        <v>19690274.690000001</v>
      </c>
      <c r="H60" s="26">
        <f>498788.89+1945611.11+1200000+12180353.07+239441.85+531498.95+16190532.2</f>
        <v>32786226.07</v>
      </c>
      <c r="I60" s="37">
        <f>2633480+6000000+11744911.95+187644.44-79847.14</f>
        <v>20486189.25</v>
      </c>
      <c r="J60" s="42">
        <f>22463648.8</f>
        <v>22463648.800000001</v>
      </c>
      <c r="K60" s="26">
        <f>20671987.05</f>
        <v>20671987.050000001</v>
      </c>
      <c r="L60" s="11">
        <v>19562531.059999999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S60" s="5"/>
    </row>
    <row r="61" spans="1:19" ht="30.75" customHeight="1" x14ac:dyDescent="0.25">
      <c r="A61" s="62"/>
      <c r="B61" s="59"/>
      <c r="C61" s="56"/>
      <c r="D61" s="9" t="s">
        <v>68</v>
      </c>
      <c r="E61" s="11">
        <f t="shared" si="16"/>
        <v>0</v>
      </c>
      <c r="F61" s="11">
        <v>0</v>
      </c>
      <c r="G61" s="11">
        <v>0</v>
      </c>
      <c r="H61" s="26">
        <v>0</v>
      </c>
      <c r="I61" s="26">
        <v>0</v>
      </c>
      <c r="J61" s="42">
        <v>0</v>
      </c>
      <c r="K61" s="26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9" ht="15.75" customHeight="1" x14ac:dyDescent="0.25">
      <c r="A62" s="60"/>
      <c r="B62" s="49" t="s">
        <v>22</v>
      </c>
      <c r="C62" s="43"/>
      <c r="D62" s="18" t="s">
        <v>69</v>
      </c>
      <c r="E62" s="27">
        <f t="shared" ref="E62:Q62" si="17">SUM(E64:E66)</f>
        <v>226687359.22</v>
      </c>
      <c r="F62" s="27">
        <f>SUM(F64:F66)</f>
        <v>33314602.299999997</v>
      </c>
      <c r="G62" s="27">
        <f>SUM(G64:G66)</f>
        <v>34208274.689999998</v>
      </c>
      <c r="H62" s="28">
        <f>SUM(H64:H66)</f>
        <v>65585826.07</v>
      </c>
      <c r="I62" s="28">
        <f t="shared" si="17"/>
        <v>22174989.25</v>
      </c>
      <c r="J62" s="27">
        <f t="shared" si="17"/>
        <v>23628348.800000001</v>
      </c>
      <c r="K62" s="28">
        <f t="shared" si="17"/>
        <v>24418887.050000001</v>
      </c>
      <c r="L62" s="27">
        <f t="shared" si="17"/>
        <v>23356431.059999999</v>
      </c>
      <c r="M62" s="27">
        <f t="shared" si="17"/>
        <v>0</v>
      </c>
      <c r="N62" s="27">
        <f t="shared" si="17"/>
        <v>0</v>
      </c>
      <c r="O62" s="27">
        <f t="shared" si="17"/>
        <v>0</v>
      </c>
      <c r="P62" s="27">
        <f t="shared" si="17"/>
        <v>0</v>
      </c>
      <c r="Q62" s="27">
        <f t="shared" si="17"/>
        <v>0</v>
      </c>
    </row>
    <row r="63" spans="1:19" ht="15" customHeight="1" x14ac:dyDescent="0.25">
      <c r="A63" s="61"/>
      <c r="B63" s="50"/>
      <c r="C63" s="44"/>
      <c r="D63" s="18" t="s">
        <v>2</v>
      </c>
      <c r="E63" s="27">
        <f>SUM(F63:Q63)</f>
        <v>0</v>
      </c>
      <c r="F63" s="27">
        <v>0</v>
      </c>
      <c r="G63" s="27">
        <v>0</v>
      </c>
      <c r="H63" s="28">
        <v>0</v>
      </c>
      <c r="I63" s="28">
        <v>0</v>
      </c>
      <c r="J63" s="27">
        <v>0</v>
      </c>
      <c r="K63" s="28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</row>
    <row r="64" spans="1:19" ht="30.75" customHeight="1" x14ac:dyDescent="0.25">
      <c r="A64" s="61"/>
      <c r="B64" s="50"/>
      <c r="C64" s="44"/>
      <c r="D64" s="9" t="s">
        <v>67</v>
      </c>
      <c r="E64" s="11">
        <f t="shared" si="16"/>
        <v>75892700</v>
      </c>
      <c r="F64" s="13">
        <f t="shared" ref="F64:G66" si="18">F59</f>
        <v>18180800</v>
      </c>
      <c r="G64" s="13">
        <f t="shared" si="18"/>
        <v>14518000</v>
      </c>
      <c r="H64" s="25">
        <f>H59</f>
        <v>32799600</v>
      </c>
      <c r="I64" s="25">
        <f t="shared" ref="I64:Q64" si="19">I59</f>
        <v>1688800</v>
      </c>
      <c r="J64" s="13">
        <f t="shared" si="19"/>
        <v>1164700</v>
      </c>
      <c r="K64" s="25">
        <f t="shared" si="19"/>
        <v>3746900</v>
      </c>
      <c r="L64" s="13">
        <f t="shared" si="19"/>
        <v>3793900</v>
      </c>
      <c r="M64" s="13">
        <f t="shared" ref="M64:P66" si="20">M59</f>
        <v>0</v>
      </c>
      <c r="N64" s="13">
        <f t="shared" si="20"/>
        <v>0</v>
      </c>
      <c r="O64" s="13">
        <f t="shared" si="20"/>
        <v>0</v>
      </c>
      <c r="P64" s="13">
        <f t="shared" si="20"/>
        <v>0</v>
      </c>
      <c r="Q64" s="13">
        <f t="shared" si="19"/>
        <v>0</v>
      </c>
    </row>
    <row r="65" spans="1:17" ht="15.75" customHeight="1" x14ac:dyDescent="0.25">
      <c r="A65" s="61"/>
      <c r="B65" s="50"/>
      <c r="C65" s="44"/>
      <c r="D65" s="9" t="s">
        <v>3</v>
      </c>
      <c r="E65" s="11">
        <f t="shared" si="16"/>
        <v>150794659.22</v>
      </c>
      <c r="F65" s="13">
        <f t="shared" si="18"/>
        <v>15133802.299999999</v>
      </c>
      <c r="G65" s="13">
        <f t="shared" si="18"/>
        <v>19690274.690000001</v>
      </c>
      <c r="H65" s="25">
        <f>H60</f>
        <v>32786226.07</v>
      </c>
      <c r="I65" s="25">
        <f t="shared" ref="I65:L66" si="21">I60</f>
        <v>20486189.25</v>
      </c>
      <c r="J65" s="13">
        <f t="shared" si="21"/>
        <v>22463648.800000001</v>
      </c>
      <c r="K65" s="25">
        <f t="shared" si="21"/>
        <v>20671987.050000001</v>
      </c>
      <c r="L65" s="13">
        <f t="shared" si="21"/>
        <v>19562531.059999999</v>
      </c>
      <c r="M65" s="13">
        <f t="shared" si="20"/>
        <v>0</v>
      </c>
      <c r="N65" s="13">
        <f t="shared" si="20"/>
        <v>0</v>
      </c>
      <c r="O65" s="13">
        <f t="shared" si="20"/>
        <v>0</v>
      </c>
      <c r="P65" s="13">
        <f t="shared" si="20"/>
        <v>0</v>
      </c>
      <c r="Q65" s="13">
        <f>Q60</f>
        <v>0</v>
      </c>
    </row>
    <row r="66" spans="1:17" ht="30.75" customHeight="1" x14ac:dyDescent="0.25">
      <c r="A66" s="62"/>
      <c r="B66" s="51"/>
      <c r="C66" s="45"/>
      <c r="D66" s="9" t="s">
        <v>68</v>
      </c>
      <c r="E66" s="11">
        <f t="shared" si="16"/>
        <v>0</v>
      </c>
      <c r="F66" s="13">
        <f t="shared" si="18"/>
        <v>0</v>
      </c>
      <c r="G66" s="13">
        <f t="shared" si="18"/>
        <v>0</v>
      </c>
      <c r="H66" s="25">
        <f>H61</f>
        <v>0</v>
      </c>
      <c r="I66" s="25">
        <f t="shared" si="21"/>
        <v>0</v>
      </c>
      <c r="J66" s="13">
        <f t="shared" si="21"/>
        <v>0</v>
      </c>
      <c r="K66" s="25">
        <f t="shared" si="21"/>
        <v>0</v>
      </c>
      <c r="L66" s="13">
        <f t="shared" si="21"/>
        <v>0</v>
      </c>
      <c r="M66" s="13">
        <f t="shared" si="20"/>
        <v>0</v>
      </c>
      <c r="N66" s="13">
        <f t="shared" si="20"/>
        <v>0</v>
      </c>
      <c r="O66" s="13">
        <f t="shared" si="20"/>
        <v>0</v>
      </c>
      <c r="P66" s="13">
        <f t="shared" si="20"/>
        <v>0</v>
      </c>
      <c r="Q66" s="13">
        <f>Q61</f>
        <v>0</v>
      </c>
    </row>
    <row r="67" spans="1:17" ht="18.75" customHeight="1" x14ac:dyDescent="0.25">
      <c r="A67" s="60"/>
      <c r="B67" s="46" t="s">
        <v>35</v>
      </c>
      <c r="C67" s="43"/>
      <c r="D67" s="18" t="s">
        <v>69</v>
      </c>
      <c r="E67" s="11">
        <v>0</v>
      </c>
      <c r="F67" s="11">
        <v>0</v>
      </c>
      <c r="G67" s="11">
        <v>0</v>
      </c>
      <c r="H67" s="26">
        <v>0</v>
      </c>
      <c r="I67" s="26">
        <v>0</v>
      </c>
      <c r="J67" s="42">
        <v>0</v>
      </c>
      <c r="K67" s="26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</row>
    <row r="68" spans="1:17" ht="18.75" customHeight="1" x14ac:dyDescent="0.25">
      <c r="A68" s="61"/>
      <c r="B68" s="47"/>
      <c r="C68" s="44"/>
      <c r="D68" s="18" t="s">
        <v>2</v>
      </c>
      <c r="E68" s="11">
        <f>SUM(F68:Q68)</f>
        <v>0</v>
      </c>
      <c r="F68" s="11">
        <v>0</v>
      </c>
      <c r="G68" s="11">
        <v>0</v>
      </c>
      <c r="H68" s="26">
        <v>0</v>
      </c>
      <c r="I68" s="26">
        <v>0</v>
      </c>
      <c r="J68" s="42">
        <v>0</v>
      </c>
      <c r="K68" s="26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</row>
    <row r="69" spans="1:17" ht="30.75" customHeight="1" x14ac:dyDescent="0.25">
      <c r="A69" s="61"/>
      <c r="B69" s="47"/>
      <c r="C69" s="44"/>
      <c r="D69" s="9" t="s">
        <v>67</v>
      </c>
      <c r="E69" s="11">
        <v>0</v>
      </c>
      <c r="F69" s="11">
        <v>0</v>
      </c>
      <c r="G69" s="11">
        <v>0</v>
      </c>
      <c r="H69" s="26">
        <v>0</v>
      </c>
      <c r="I69" s="26">
        <v>0</v>
      </c>
      <c r="J69" s="42">
        <v>0</v>
      </c>
      <c r="K69" s="26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</row>
    <row r="70" spans="1:17" ht="16.5" customHeight="1" x14ac:dyDescent="0.25">
      <c r="A70" s="61"/>
      <c r="B70" s="47"/>
      <c r="C70" s="44"/>
      <c r="D70" s="9" t="s">
        <v>3</v>
      </c>
      <c r="E70" s="11">
        <v>0</v>
      </c>
      <c r="F70" s="11">
        <v>0</v>
      </c>
      <c r="G70" s="11">
        <v>0</v>
      </c>
      <c r="H70" s="26">
        <v>0</v>
      </c>
      <c r="I70" s="26">
        <v>0</v>
      </c>
      <c r="J70" s="42">
        <v>0</v>
      </c>
      <c r="K70" s="26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</row>
    <row r="71" spans="1:17" ht="30.75" customHeight="1" x14ac:dyDescent="0.25">
      <c r="A71" s="62"/>
      <c r="B71" s="48"/>
      <c r="C71" s="45"/>
      <c r="D71" s="9" t="s">
        <v>68</v>
      </c>
      <c r="E71" s="11">
        <v>0</v>
      </c>
      <c r="F71" s="11">
        <v>0</v>
      </c>
      <c r="G71" s="11">
        <v>0</v>
      </c>
      <c r="H71" s="26">
        <v>0</v>
      </c>
      <c r="I71" s="26">
        <v>0</v>
      </c>
      <c r="J71" s="42">
        <v>0</v>
      </c>
      <c r="K71" s="26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</row>
    <row r="72" spans="1:17" s="4" customFormat="1" ht="18" customHeight="1" x14ac:dyDescent="0.25">
      <c r="A72" s="55" t="s">
        <v>33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</row>
    <row r="73" spans="1:17" ht="15" customHeight="1" x14ac:dyDescent="0.25">
      <c r="A73" s="77" t="s">
        <v>8</v>
      </c>
      <c r="B73" s="46" t="s">
        <v>45</v>
      </c>
      <c r="C73" s="63" t="s">
        <v>7</v>
      </c>
      <c r="D73" s="18" t="s">
        <v>69</v>
      </c>
      <c r="E73" s="27">
        <f>SUM(E75:E77)</f>
        <v>1240000</v>
      </c>
      <c r="F73" s="27">
        <f>SUM(F75:F77)</f>
        <v>1220000</v>
      </c>
      <c r="G73" s="27">
        <f>SUM(G75:G77)</f>
        <v>20000</v>
      </c>
      <c r="H73" s="28">
        <f t="shared" ref="H73:Q73" si="22">SUM(H75:H77)</f>
        <v>0</v>
      </c>
      <c r="I73" s="28">
        <f t="shared" si="22"/>
        <v>0</v>
      </c>
      <c r="J73" s="27">
        <f t="shared" si="22"/>
        <v>0</v>
      </c>
      <c r="K73" s="28">
        <f t="shared" si="22"/>
        <v>0</v>
      </c>
      <c r="L73" s="27">
        <f t="shared" si="22"/>
        <v>0</v>
      </c>
      <c r="M73" s="27">
        <f>SUM(M75:M77)</f>
        <v>0</v>
      </c>
      <c r="N73" s="27">
        <f>SUM(N75:N77)</f>
        <v>0</v>
      </c>
      <c r="O73" s="27">
        <f>SUM(O75:O77)</f>
        <v>0</v>
      </c>
      <c r="P73" s="27">
        <f>SUM(P75:P77)</f>
        <v>0</v>
      </c>
      <c r="Q73" s="27">
        <f t="shared" si="22"/>
        <v>0</v>
      </c>
    </row>
    <row r="74" spans="1:17" ht="15" customHeight="1" x14ac:dyDescent="0.25">
      <c r="A74" s="78"/>
      <c r="B74" s="47"/>
      <c r="C74" s="64"/>
      <c r="D74" s="18" t="s">
        <v>2</v>
      </c>
      <c r="E74" s="27">
        <f>SUM(F74:Q74)</f>
        <v>0</v>
      </c>
      <c r="F74" s="27">
        <v>0</v>
      </c>
      <c r="G74" s="27">
        <v>0</v>
      </c>
      <c r="H74" s="28">
        <v>0</v>
      </c>
      <c r="I74" s="28">
        <v>0</v>
      </c>
      <c r="J74" s="27">
        <v>0</v>
      </c>
      <c r="K74" s="28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</row>
    <row r="75" spans="1:17" ht="30.75" customHeight="1" x14ac:dyDescent="0.25">
      <c r="A75" s="78"/>
      <c r="B75" s="47"/>
      <c r="C75" s="64"/>
      <c r="D75" s="9" t="s">
        <v>67</v>
      </c>
      <c r="E75" s="34">
        <f>SUM(F75:Q75)</f>
        <v>0</v>
      </c>
      <c r="F75" s="34">
        <v>0</v>
      </c>
      <c r="G75" s="34">
        <v>0</v>
      </c>
      <c r="H75" s="26">
        <v>0</v>
      </c>
      <c r="I75" s="26">
        <v>0</v>
      </c>
      <c r="J75" s="42">
        <v>0</v>
      </c>
      <c r="K75" s="26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</row>
    <row r="76" spans="1:17" ht="17.25" customHeight="1" x14ac:dyDescent="0.25">
      <c r="A76" s="78"/>
      <c r="B76" s="47"/>
      <c r="C76" s="64"/>
      <c r="D76" s="9" t="s">
        <v>3</v>
      </c>
      <c r="E76" s="34">
        <f>SUM(F76:Q76)</f>
        <v>0</v>
      </c>
      <c r="F76" s="34">
        <v>0</v>
      </c>
      <c r="G76" s="34">
        <v>0</v>
      </c>
      <c r="H76" s="26">
        <v>0</v>
      </c>
      <c r="I76" s="26">
        <v>0</v>
      </c>
      <c r="J76" s="42">
        <v>0</v>
      </c>
      <c r="K76" s="26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</row>
    <row r="77" spans="1:17" ht="30.75" customHeight="1" x14ac:dyDescent="0.25">
      <c r="A77" s="79"/>
      <c r="B77" s="48"/>
      <c r="C77" s="65"/>
      <c r="D77" s="9" t="s">
        <v>68</v>
      </c>
      <c r="E77" s="34">
        <f>SUM(F77:Q77)</f>
        <v>1240000</v>
      </c>
      <c r="F77" s="34">
        <v>1220000</v>
      </c>
      <c r="G77" s="34">
        <v>20000</v>
      </c>
      <c r="H77" s="26">
        <v>0</v>
      </c>
      <c r="I77" s="26">
        <v>0</v>
      </c>
      <c r="J77" s="42">
        <v>0</v>
      </c>
      <c r="K77" s="26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</row>
    <row r="78" spans="1:17" x14ac:dyDescent="0.25">
      <c r="A78" s="77"/>
      <c r="B78" s="49" t="s">
        <v>23</v>
      </c>
      <c r="C78" s="63"/>
      <c r="D78" s="18" t="s">
        <v>69</v>
      </c>
      <c r="E78" s="27">
        <f t="shared" ref="E78:Q78" si="23">SUM(E80:E82)</f>
        <v>1240000</v>
      </c>
      <c r="F78" s="27">
        <f t="shared" si="23"/>
        <v>1220000</v>
      </c>
      <c r="G78" s="27">
        <f t="shared" si="23"/>
        <v>20000</v>
      </c>
      <c r="H78" s="28">
        <f t="shared" si="23"/>
        <v>0</v>
      </c>
      <c r="I78" s="28">
        <f t="shared" si="23"/>
        <v>0</v>
      </c>
      <c r="J78" s="27">
        <f t="shared" si="23"/>
        <v>0</v>
      </c>
      <c r="K78" s="28">
        <f t="shared" si="23"/>
        <v>0</v>
      </c>
      <c r="L78" s="27">
        <f t="shared" si="23"/>
        <v>0</v>
      </c>
      <c r="M78" s="27">
        <f t="shared" si="23"/>
        <v>0</v>
      </c>
      <c r="N78" s="27">
        <f t="shared" si="23"/>
        <v>0</v>
      </c>
      <c r="O78" s="27">
        <f t="shared" si="23"/>
        <v>0</v>
      </c>
      <c r="P78" s="27">
        <f t="shared" si="23"/>
        <v>0</v>
      </c>
      <c r="Q78" s="27">
        <f t="shared" si="23"/>
        <v>0</v>
      </c>
    </row>
    <row r="79" spans="1:17" x14ac:dyDescent="0.25">
      <c r="A79" s="78"/>
      <c r="B79" s="50"/>
      <c r="C79" s="64"/>
      <c r="D79" s="18" t="s">
        <v>2</v>
      </c>
      <c r="E79" s="27">
        <v>0</v>
      </c>
      <c r="F79" s="27">
        <v>0</v>
      </c>
      <c r="G79" s="27">
        <v>0</v>
      </c>
      <c r="H79" s="28">
        <v>0</v>
      </c>
      <c r="I79" s="28">
        <v>0</v>
      </c>
      <c r="J79" s="27">
        <v>0</v>
      </c>
      <c r="K79" s="28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</row>
    <row r="80" spans="1:17" ht="30.75" customHeight="1" x14ac:dyDescent="0.25">
      <c r="A80" s="78"/>
      <c r="B80" s="50"/>
      <c r="C80" s="64"/>
      <c r="D80" s="9" t="s">
        <v>67</v>
      </c>
      <c r="E80" s="34">
        <f>SUM(F80:Q80)</f>
        <v>0</v>
      </c>
      <c r="F80" s="34">
        <f t="shared" ref="F80:G82" si="24">F75</f>
        <v>0</v>
      </c>
      <c r="G80" s="34">
        <f t="shared" si="24"/>
        <v>0</v>
      </c>
      <c r="H80" s="26">
        <f t="shared" ref="H80:Q80" si="25">H75</f>
        <v>0</v>
      </c>
      <c r="I80" s="26">
        <f t="shared" si="25"/>
        <v>0</v>
      </c>
      <c r="J80" s="42">
        <f t="shared" si="25"/>
        <v>0</v>
      </c>
      <c r="K80" s="26">
        <f t="shared" si="25"/>
        <v>0</v>
      </c>
      <c r="L80" s="11">
        <f t="shared" si="25"/>
        <v>0</v>
      </c>
      <c r="M80" s="11">
        <f t="shared" ref="M80:P82" si="26">M75</f>
        <v>0</v>
      </c>
      <c r="N80" s="11">
        <f t="shared" si="26"/>
        <v>0</v>
      </c>
      <c r="O80" s="11">
        <f t="shared" si="26"/>
        <v>0</v>
      </c>
      <c r="P80" s="11">
        <f t="shared" si="26"/>
        <v>0</v>
      </c>
      <c r="Q80" s="11">
        <f t="shared" si="25"/>
        <v>0</v>
      </c>
    </row>
    <row r="81" spans="1:19" ht="18" customHeight="1" x14ac:dyDescent="0.25">
      <c r="A81" s="78"/>
      <c r="B81" s="50"/>
      <c r="C81" s="64"/>
      <c r="D81" s="9" t="s">
        <v>3</v>
      </c>
      <c r="E81" s="11">
        <f>SUM(F81:Q81)</f>
        <v>0</v>
      </c>
      <c r="F81" s="11">
        <f t="shared" si="24"/>
        <v>0</v>
      </c>
      <c r="G81" s="11">
        <f t="shared" si="24"/>
        <v>0</v>
      </c>
      <c r="H81" s="26">
        <f>H76</f>
        <v>0</v>
      </c>
      <c r="I81" s="26">
        <f t="shared" ref="I81:Q81" si="27">I76</f>
        <v>0</v>
      </c>
      <c r="J81" s="42">
        <f t="shared" si="27"/>
        <v>0</v>
      </c>
      <c r="K81" s="26">
        <f t="shared" si="27"/>
        <v>0</v>
      </c>
      <c r="L81" s="11">
        <f t="shared" si="27"/>
        <v>0</v>
      </c>
      <c r="M81" s="11">
        <f t="shared" si="26"/>
        <v>0</v>
      </c>
      <c r="N81" s="11">
        <f t="shared" si="26"/>
        <v>0</v>
      </c>
      <c r="O81" s="11">
        <f t="shared" si="26"/>
        <v>0</v>
      </c>
      <c r="P81" s="11">
        <f t="shared" si="26"/>
        <v>0</v>
      </c>
      <c r="Q81" s="11">
        <f t="shared" si="27"/>
        <v>0</v>
      </c>
    </row>
    <row r="82" spans="1:19" ht="30.75" customHeight="1" x14ac:dyDescent="0.25">
      <c r="A82" s="79"/>
      <c r="B82" s="51"/>
      <c r="C82" s="65"/>
      <c r="D82" s="9" t="s">
        <v>68</v>
      </c>
      <c r="E82" s="11">
        <f>SUM(F82:Q82)</f>
        <v>1240000</v>
      </c>
      <c r="F82" s="11">
        <f t="shared" si="24"/>
        <v>1220000</v>
      </c>
      <c r="G82" s="11">
        <f t="shared" si="24"/>
        <v>20000</v>
      </c>
      <c r="H82" s="26">
        <f>H77</f>
        <v>0</v>
      </c>
      <c r="I82" s="26">
        <f t="shared" ref="I82:Q82" si="28">I77</f>
        <v>0</v>
      </c>
      <c r="J82" s="42">
        <f t="shared" si="28"/>
        <v>0</v>
      </c>
      <c r="K82" s="26">
        <f t="shared" si="28"/>
        <v>0</v>
      </c>
      <c r="L82" s="11">
        <f t="shared" si="28"/>
        <v>0</v>
      </c>
      <c r="M82" s="11">
        <f t="shared" si="26"/>
        <v>0</v>
      </c>
      <c r="N82" s="11">
        <f t="shared" si="26"/>
        <v>0</v>
      </c>
      <c r="O82" s="11">
        <f t="shared" si="26"/>
        <v>0</v>
      </c>
      <c r="P82" s="11">
        <f t="shared" si="26"/>
        <v>0</v>
      </c>
      <c r="Q82" s="11">
        <f t="shared" si="28"/>
        <v>0</v>
      </c>
    </row>
    <row r="83" spans="1:19" ht="15" customHeight="1" x14ac:dyDescent="0.25">
      <c r="A83" s="60"/>
      <c r="B83" s="46" t="s">
        <v>35</v>
      </c>
      <c r="C83" s="49"/>
      <c r="D83" s="18" t="s">
        <v>69</v>
      </c>
      <c r="E83" s="11">
        <v>0</v>
      </c>
      <c r="F83" s="11">
        <v>0</v>
      </c>
      <c r="G83" s="11">
        <v>0</v>
      </c>
      <c r="H83" s="26">
        <v>0</v>
      </c>
      <c r="I83" s="26">
        <v>0</v>
      </c>
      <c r="J83" s="42">
        <v>0</v>
      </c>
      <c r="K83" s="26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</row>
    <row r="84" spans="1:19" ht="15" customHeight="1" x14ac:dyDescent="0.25">
      <c r="A84" s="61"/>
      <c r="B84" s="47"/>
      <c r="C84" s="50"/>
      <c r="D84" s="18" t="s">
        <v>2</v>
      </c>
      <c r="E84" s="11">
        <f>SUM(F84:Q84)</f>
        <v>0</v>
      </c>
      <c r="F84" s="11">
        <v>0</v>
      </c>
      <c r="G84" s="11">
        <v>0</v>
      </c>
      <c r="H84" s="26">
        <v>0</v>
      </c>
      <c r="I84" s="26">
        <v>0</v>
      </c>
      <c r="J84" s="42">
        <v>0</v>
      </c>
      <c r="K84" s="26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</row>
    <row r="85" spans="1:19" ht="30.75" customHeight="1" x14ac:dyDescent="0.25">
      <c r="A85" s="61"/>
      <c r="B85" s="47"/>
      <c r="C85" s="50"/>
      <c r="D85" s="9" t="s">
        <v>67</v>
      </c>
      <c r="E85" s="11">
        <v>0</v>
      </c>
      <c r="F85" s="11">
        <v>0</v>
      </c>
      <c r="G85" s="11">
        <v>0</v>
      </c>
      <c r="H85" s="26">
        <v>0</v>
      </c>
      <c r="I85" s="26">
        <v>0</v>
      </c>
      <c r="J85" s="42">
        <v>0</v>
      </c>
      <c r="K85" s="26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</row>
    <row r="86" spans="1:19" ht="18" customHeight="1" x14ac:dyDescent="0.25">
      <c r="A86" s="61"/>
      <c r="B86" s="47"/>
      <c r="C86" s="50"/>
      <c r="D86" s="9" t="s">
        <v>3</v>
      </c>
      <c r="E86" s="11">
        <v>0</v>
      </c>
      <c r="F86" s="11">
        <v>0</v>
      </c>
      <c r="G86" s="11">
        <v>0</v>
      </c>
      <c r="H86" s="26">
        <v>0</v>
      </c>
      <c r="I86" s="26">
        <v>0</v>
      </c>
      <c r="J86" s="42">
        <v>0</v>
      </c>
      <c r="K86" s="26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</row>
    <row r="87" spans="1:19" ht="30.75" customHeight="1" x14ac:dyDescent="0.25">
      <c r="A87" s="62"/>
      <c r="B87" s="48"/>
      <c r="C87" s="51"/>
      <c r="D87" s="9" t="s">
        <v>68</v>
      </c>
      <c r="E87" s="11">
        <v>0</v>
      </c>
      <c r="F87" s="11">
        <v>0</v>
      </c>
      <c r="G87" s="11">
        <v>0</v>
      </c>
      <c r="H87" s="26">
        <v>0</v>
      </c>
      <c r="I87" s="26">
        <v>0</v>
      </c>
      <c r="J87" s="42">
        <v>0</v>
      </c>
      <c r="K87" s="26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</row>
    <row r="88" spans="1:19" s="4" customFormat="1" ht="15" customHeight="1" x14ac:dyDescent="0.25">
      <c r="A88" s="55" t="s">
        <v>34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89" spans="1:19" ht="15" customHeight="1" x14ac:dyDescent="0.25">
      <c r="A89" s="77" t="s">
        <v>6</v>
      </c>
      <c r="B89" s="46" t="s">
        <v>46</v>
      </c>
      <c r="C89" s="63" t="s">
        <v>7</v>
      </c>
      <c r="D89" s="18" t="s">
        <v>69</v>
      </c>
      <c r="E89" s="27">
        <f t="shared" ref="E89:Q89" si="29">SUM(E91:E93)</f>
        <v>46914380.479999997</v>
      </c>
      <c r="F89" s="27">
        <f t="shared" si="29"/>
        <v>5235639.05</v>
      </c>
      <c r="G89" s="27">
        <f t="shared" si="29"/>
        <v>5750468.4000000004</v>
      </c>
      <c r="H89" s="28">
        <f>SUM(H91:H93)</f>
        <v>6090778.1799999997</v>
      </c>
      <c r="I89" s="28">
        <f t="shared" si="29"/>
        <v>6396409.2199999997</v>
      </c>
      <c r="J89" s="27">
        <f t="shared" si="29"/>
        <v>7813695.21</v>
      </c>
      <c r="K89" s="28">
        <f t="shared" si="29"/>
        <v>7813695.21</v>
      </c>
      <c r="L89" s="27">
        <f t="shared" si="29"/>
        <v>7813695.21</v>
      </c>
      <c r="M89" s="27">
        <f t="shared" si="29"/>
        <v>0</v>
      </c>
      <c r="N89" s="27">
        <f t="shared" si="29"/>
        <v>0</v>
      </c>
      <c r="O89" s="27">
        <f t="shared" si="29"/>
        <v>0</v>
      </c>
      <c r="P89" s="27">
        <f t="shared" si="29"/>
        <v>0</v>
      </c>
      <c r="Q89" s="27">
        <f t="shared" si="29"/>
        <v>0</v>
      </c>
    </row>
    <row r="90" spans="1:19" ht="15" customHeight="1" x14ac:dyDescent="0.25">
      <c r="A90" s="78"/>
      <c r="B90" s="47"/>
      <c r="C90" s="64"/>
      <c r="D90" s="18" t="s">
        <v>2</v>
      </c>
      <c r="E90" s="27">
        <f>SUM(F90:Q90)</f>
        <v>0</v>
      </c>
      <c r="F90" s="27">
        <v>0</v>
      </c>
      <c r="G90" s="27">
        <v>0</v>
      </c>
      <c r="H90" s="28">
        <v>0</v>
      </c>
      <c r="I90" s="28">
        <v>0</v>
      </c>
      <c r="J90" s="27">
        <v>0</v>
      </c>
      <c r="K90" s="28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</row>
    <row r="91" spans="1:19" ht="28.5" customHeight="1" x14ac:dyDescent="0.25">
      <c r="A91" s="78"/>
      <c r="B91" s="47"/>
      <c r="C91" s="64"/>
      <c r="D91" s="9" t="s">
        <v>67</v>
      </c>
      <c r="E91" s="11">
        <f>SUM(F91:Q91)</f>
        <v>0</v>
      </c>
      <c r="F91" s="11">
        <v>0</v>
      </c>
      <c r="G91" s="11">
        <v>0</v>
      </c>
      <c r="H91" s="26">
        <v>0</v>
      </c>
      <c r="I91" s="26">
        <v>0</v>
      </c>
      <c r="J91" s="42">
        <v>0</v>
      </c>
      <c r="K91" s="26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</row>
    <row r="92" spans="1:19" ht="16.5" customHeight="1" x14ac:dyDescent="0.25">
      <c r="A92" s="78"/>
      <c r="B92" s="47"/>
      <c r="C92" s="64"/>
      <c r="D92" s="9" t="s">
        <v>3</v>
      </c>
      <c r="E92" s="11">
        <f>SUM(F92:Q92)</f>
        <v>46914380.479999997</v>
      </c>
      <c r="F92" s="11">
        <f>4878624.41+357014.64</f>
        <v>5235639.05</v>
      </c>
      <c r="G92" s="11">
        <v>5750468.4000000004</v>
      </c>
      <c r="H92" s="26">
        <v>6090778.1799999997</v>
      </c>
      <c r="I92" s="26">
        <v>6396409.2199999997</v>
      </c>
      <c r="J92" s="42">
        <v>7813695.21</v>
      </c>
      <c r="K92" s="26">
        <v>7813695.21</v>
      </c>
      <c r="L92" s="26">
        <v>7813695.21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S92" s="5"/>
    </row>
    <row r="93" spans="1:19" ht="25.5" customHeight="1" x14ac:dyDescent="0.25">
      <c r="A93" s="79"/>
      <c r="B93" s="48"/>
      <c r="C93" s="65"/>
      <c r="D93" s="9" t="s">
        <v>68</v>
      </c>
      <c r="E93" s="11">
        <f>SUM(F93:Q93)</f>
        <v>0</v>
      </c>
      <c r="F93" s="11">
        <v>0</v>
      </c>
      <c r="G93" s="11">
        <v>0</v>
      </c>
      <c r="H93" s="26">
        <v>0</v>
      </c>
      <c r="I93" s="26">
        <v>0</v>
      </c>
      <c r="J93" s="42">
        <v>0</v>
      </c>
      <c r="K93" s="26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</row>
    <row r="94" spans="1:19" x14ac:dyDescent="0.25">
      <c r="A94" s="77" t="s">
        <v>16</v>
      </c>
      <c r="B94" s="46" t="s">
        <v>47</v>
      </c>
      <c r="C94" s="63" t="s">
        <v>7</v>
      </c>
      <c r="D94" s="18" t="s">
        <v>69</v>
      </c>
      <c r="E94" s="27">
        <f>SUM(E96:E98)</f>
        <v>29451949.469999995</v>
      </c>
      <c r="F94" s="27">
        <f>SUM(F96:F98)</f>
        <v>4139001.68</v>
      </c>
      <c r="G94" s="27">
        <f>SUM(G96:G98)</f>
        <v>4760740.7300000004</v>
      </c>
      <c r="H94" s="28">
        <f>SUM(H96:H98)</f>
        <v>4998528.84</v>
      </c>
      <c r="I94" s="28">
        <f t="shared" ref="I94:Q94" si="30">SUM(I96:I98)</f>
        <v>5726512.5800000001</v>
      </c>
      <c r="J94" s="27">
        <f t="shared" si="30"/>
        <v>3275721.88</v>
      </c>
      <c r="K94" s="28">
        <f t="shared" si="30"/>
        <v>3275721.88</v>
      </c>
      <c r="L94" s="27">
        <f t="shared" si="30"/>
        <v>3275721.88</v>
      </c>
      <c r="M94" s="27">
        <f t="shared" si="30"/>
        <v>0</v>
      </c>
      <c r="N94" s="27">
        <f t="shared" si="30"/>
        <v>0</v>
      </c>
      <c r="O94" s="27">
        <f t="shared" si="30"/>
        <v>0</v>
      </c>
      <c r="P94" s="27">
        <f t="shared" si="30"/>
        <v>0</v>
      </c>
      <c r="Q94" s="27">
        <f t="shared" si="30"/>
        <v>0</v>
      </c>
    </row>
    <row r="95" spans="1:19" x14ac:dyDescent="0.25">
      <c r="A95" s="78"/>
      <c r="B95" s="47"/>
      <c r="C95" s="64"/>
      <c r="D95" s="18" t="s">
        <v>2</v>
      </c>
      <c r="E95" s="27">
        <f>SUM(F95:Q95)</f>
        <v>0</v>
      </c>
      <c r="F95" s="27">
        <v>0</v>
      </c>
      <c r="G95" s="27">
        <v>0</v>
      </c>
      <c r="H95" s="28">
        <v>0</v>
      </c>
      <c r="I95" s="28">
        <v>0</v>
      </c>
      <c r="J95" s="27">
        <v>0</v>
      </c>
      <c r="K95" s="28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</row>
    <row r="96" spans="1:19" ht="30.75" customHeight="1" x14ac:dyDescent="0.25">
      <c r="A96" s="78"/>
      <c r="B96" s="47"/>
      <c r="C96" s="64"/>
      <c r="D96" s="9" t="s">
        <v>67</v>
      </c>
      <c r="E96" s="11">
        <f>SUM(F96:Q96)</f>
        <v>0</v>
      </c>
      <c r="F96" s="11">
        <v>0</v>
      </c>
      <c r="G96" s="11">
        <v>0</v>
      </c>
      <c r="H96" s="26">
        <v>0</v>
      </c>
      <c r="I96" s="26">
        <v>0</v>
      </c>
      <c r="J96" s="42">
        <v>0</v>
      </c>
      <c r="K96" s="26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</row>
    <row r="97" spans="1:19" ht="16.5" customHeight="1" x14ac:dyDescent="0.25">
      <c r="A97" s="78"/>
      <c r="B97" s="47"/>
      <c r="C97" s="64"/>
      <c r="D97" s="9" t="s">
        <v>3</v>
      </c>
      <c r="E97" s="11">
        <f>SUM(F97:Q97)</f>
        <v>29451949.469999995</v>
      </c>
      <c r="F97" s="11">
        <f>4066109.14+72892.54</f>
        <v>4139001.68</v>
      </c>
      <c r="G97" s="11">
        <v>4760740.7300000004</v>
      </c>
      <c r="H97" s="26">
        <v>4998528.84</v>
      </c>
      <c r="I97" s="26">
        <v>5726512.5800000001</v>
      </c>
      <c r="J97" s="42">
        <v>3275721.88</v>
      </c>
      <c r="K97" s="26">
        <v>3275721.88</v>
      </c>
      <c r="L97" s="26">
        <v>3275721.88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S97" s="5"/>
    </row>
    <row r="98" spans="1:19" ht="30.75" customHeight="1" x14ac:dyDescent="0.25">
      <c r="A98" s="79"/>
      <c r="B98" s="48"/>
      <c r="C98" s="65"/>
      <c r="D98" s="9" t="s">
        <v>68</v>
      </c>
      <c r="E98" s="11">
        <f>SUM(F98:Q98)</f>
        <v>0</v>
      </c>
      <c r="F98" s="11">
        <v>0</v>
      </c>
      <c r="G98" s="11">
        <v>0</v>
      </c>
      <c r="H98" s="26">
        <v>0</v>
      </c>
      <c r="I98" s="26">
        <v>0</v>
      </c>
      <c r="J98" s="42">
        <v>0</v>
      </c>
      <c r="K98" s="26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</row>
    <row r="99" spans="1:19" ht="17.25" customHeight="1" x14ac:dyDescent="0.25">
      <c r="A99" s="77" t="s">
        <v>17</v>
      </c>
      <c r="B99" s="46" t="s">
        <v>48</v>
      </c>
      <c r="C99" s="63" t="s">
        <v>7</v>
      </c>
      <c r="D99" s="18" t="s">
        <v>69</v>
      </c>
      <c r="E99" s="27">
        <f>SUM(E101:E103)</f>
        <v>54353.619999999995</v>
      </c>
      <c r="F99" s="27">
        <f>SUM(F101:F103)</f>
        <v>15294.74</v>
      </c>
      <c r="G99" s="27">
        <f>SUM(G101:G103)</f>
        <v>13949.6</v>
      </c>
      <c r="H99" s="28">
        <f>H101+H102+H103</f>
        <v>12554.64</v>
      </c>
      <c r="I99" s="28">
        <f t="shared" ref="I99:Q99" si="31">SUM(I101:I103)</f>
        <v>12554.64</v>
      </c>
      <c r="J99" s="27">
        <f t="shared" si="31"/>
        <v>0</v>
      </c>
      <c r="K99" s="28">
        <f t="shared" si="31"/>
        <v>0</v>
      </c>
      <c r="L99" s="27">
        <f t="shared" si="31"/>
        <v>0</v>
      </c>
      <c r="M99" s="27">
        <f t="shared" si="31"/>
        <v>0</v>
      </c>
      <c r="N99" s="27">
        <f t="shared" si="31"/>
        <v>0</v>
      </c>
      <c r="O99" s="27">
        <f t="shared" si="31"/>
        <v>0</v>
      </c>
      <c r="P99" s="27">
        <f t="shared" si="31"/>
        <v>0</v>
      </c>
      <c r="Q99" s="27">
        <f t="shared" si="31"/>
        <v>0</v>
      </c>
    </row>
    <row r="100" spans="1:19" ht="17.25" customHeight="1" x14ac:dyDescent="0.25">
      <c r="A100" s="78"/>
      <c r="B100" s="47"/>
      <c r="C100" s="64"/>
      <c r="D100" s="18" t="s">
        <v>2</v>
      </c>
      <c r="E100" s="27">
        <f>SUM(F100:Q100)</f>
        <v>0</v>
      </c>
      <c r="F100" s="27">
        <v>0</v>
      </c>
      <c r="G100" s="27">
        <v>0</v>
      </c>
      <c r="H100" s="28">
        <v>0</v>
      </c>
      <c r="I100" s="28">
        <v>0</v>
      </c>
      <c r="J100" s="27">
        <v>0</v>
      </c>
      <c r="K100" s="28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</row>
    <row r="101" spans="1:19" ht="30.75" customHeight="1" x14ac:dyDescent="0.25">
      <c r="A101" s="78"/>
      <c r="B101" s="47"/>
      <c r="C101" s="64"/>
      <c r="D101" s="9" t="s">
        <v>67</v>
      </c>
      <c r="E101" s="11">
        <f>SUM(F101:Q101)</f>
        <v>0</v>
      </c>
      <c r="F101" s="11">
        <v>0</v>
      </c>
      <c r="G101" s="11">
        <v>0</v>
      </c>
      <c r="H101" s="26">
        <v>0</v>
      </c>
      <c r="I101" s="26">
        <v>0</v>
      </c>
      <c r="J101" s="42">
        <v>0</v>
      </c>
      <c r="K101" s="26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</row>
    <row r="102" spans="1:19" ht="16.5" customHeight="1" x14ac:dyDescent="0.25">
      <c r="A102" s="78"/>
      <c r="B102" s="47"/>
      <c r="C102" s="64"/>
      <c r="D102" s="9" t="s">
        <v>3</v>
      </c>
      <c r="E102" s="11">
        <f>SUM(F102:Q102)</f>
        <v>54353.619999999995</v>
      </c>
      <c r="F102" s="11">
        <f>307*49.82</f>
        <v>15294.74</v>
      </c>
      <c r="G102" s="11">
        <v>13949.6</v>
      </c>
      <c r="H102" s="26">
        <v>12554.64</v>
      </c>
      <c r="I102" s="26">
        <v>12554.64</v>
      </c>
      <c r="J102" s="42">
        <v>0</v>
      </c>
      <c r="K102" s="26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</row>
    <row r="103" spans="1:19" ht="30.75" customHeight="1" x14ac:dyDescent="0.25">
      <c r="A103" s="79"/>
      <c r="B103" s="48"/>
      <c r="C103" s="65"/>
      <c r="D103" s="9" t="s">
        <v>68</v>
      </c>
      <c r="E103" s="11">
        <f>SUM(F103:Q103)</f>
        <v>0</v>
      </c>
      <c r="F103" s="11">
        <v>0</v>
      </c>
      <c r="G103" s="11">
        <v>0</v>
      </c>
      <c r="H103" s="26">
        <v>0</v>
      </c>
      <c r="I103" s="26">
        <v>0</v>
      </c>
      <c r="J103" s="42">
        <v>0</v>
      </c>
      <c r="K103" s="26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</row>
    <row r="104" spans="1:19" ht="18" customHeight="1" x14ac:dyDescent="0.25">
      <c r="A104" s="60" t="s">
        <v>18</v>
      </c>
      <c r="B104" s="46" t="s">
        <v>49</v>
      </c>
      <c r="C104" s="63" t="s">
        <v>7</v>
      </c>
      <c r="D104" s="18" t="s">
        <v>69</v>
      </c>
      <c r="E104" s="27">
        <f t="shared" ref="E104:Q104" si="32">SUM(E106:E108)</f>
        <v>3477595.6</v>
      </c>
      <c r="F104" s="27">
        <f t="shared" si="32"/>
        <v>415395.6</v>
      </c>
      <c r="G104" s="27">
        <f t="shared" si="32"/>
        <v>797700</v>
      </c>
      <c r="H104" s="28">
        <f t="shared" si="32"/>
        <v>491400</v>
      </c>
      <c r="I104" s="28">
        <f t="shared" si="32"/>
        <v>723700</v>
      </c>
      <c r="J104" s="27">
        <f t="shared" si="32"/>
        <v>416100</v>
      </c>
      <c r="K104" s="28">
        <f t="shared" si="32"/>
        <v>316800</v>
      </c>
      <c r="L104" s="27">
        <f t="shared" si="32"/>
        <v>316500</v>
      </c>
      <c r="M104" s="27">
        <f t="shared" si="32"/>
        <v>0</v>
      </c>
      <c r="N104" s="27">
        <f t="shared" si="32"/>
        <v>0</v>
      </c>
      <c r="O104" s="27">
        <f t="shared" si="32"/>
        <v>0</v>
      </c>
      <c r="P104" s="27">
        <f t="shared" si="32"/>
        <v>0</v>
      </c>
      <c r="Q104" s="27">
        <f t="shared" si="32"/>
        <v>0</v>
      </c>
    </row>
    <row r="105" spans="1:19" ht="21.75" customHeight="1" x14ac:dyDescent="0.25">
      <c r="A105" s="61"/>
      <c r="B105" s="47"/>
      <c r="C105" s="64"/>
      <c r="D105" s="18" t="s">
        <v>2</v>
      </c>
      <c r="E105" s="27">
        <f>SUM(F105:Q105)</f>
        <v>0</v>
      </c>
      <c r="F105" s="27">
        <v>0</v>
      </c>
      <c r="G105" s="27">
        <v>0</v>
      </c>
      <c r="H105" s="28">
        <v>0</v>
      </c>
      <c r="I105" s="28">
        <v>0</v>
      </c>
      <c r="J105" s="27">
        <v>0</v>
      </c>
      <c r="K105" s="28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</row>
    <row r="106" spans="1:19" ht="30.75" customHeight="1" x14ac:dyDescent="0.25">
      <c r="A106" s="61"/>
      <c r="B106" s="47"/>
      <c r="C106" s="64"/>
      <c r="D106" s="9" t="s">
        <v>67</v>
      </c>
      <c r="E106" s="11">
        <f>SUM(F106:Q106)</f>
        <v>2629300</v>
      </c>
      <c r="F106" s="11">
        <f>166100</f>
        <v>166100</v>
      </c>
      <c r="G106" s="11">
        <v>498700</v>
      </c>
      <c r="H106" s="26">
        <v>491400</v>
      </c>
      <c r="I106" s="26">
        <v>423700</v>
      </c>
      <c r="J106" s="42">
        <v>416100</v>
      </c>
      <c r="K106" s="26">
        <v>316800</v>
      </c>
      <c r="L106" s="11">
        <v>316500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S106" s="5"/>
    </row>
    <row r="107" spans="1:19" ht="15.75" customHeight="1" x14ac:dyDescent="0.25">
      <c r="A107" s="61"/>
      <c r="B107" s="47"/>
      <c r="C107" s="64"/>
      <c r="D107" s="9" t="s">
        <v>3</v>
      </c>
      <c r="E107" s="11">
        <f>SUM(F107:Q107)</f>
        <v>848295.6</v>
      </c>
      <c r="F107" s="11">
        <f>250000-704.4</f>
        <v>249295.6</v>
      </c>
      <c r="G107" s="11">
        <v>299000</v>
      </c>
      <c r="H107" s="26">
        <v>0</v>
      </c>
      <c r="I107" s="26">
        <v>300000</v>
      </c>
      <c r="J107" s="42">
        <v>0</v>
      </c>
      <c r="K107" s="26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</row>
    <row r="108" spans="1:19" ht="51.75" customHeight="1" x14ac:dyDescent="0.25">
      <c r="A108" s="62"/>
      <c r="B108" s="48"/>
      <c r="C108" s="65"/>
      <c r="D108" s="9" t="s">
        <v>68</v>
      </c>
      <c r="E108" s="11">
        <f>SUM(F108:Q108)</f>
        <v>0</v>
      </c>
      <c r="F108" s="11">
        <v>0</v>
      </c>
      <c r="G108" s="11">
        <v>0</v>
      </c>
      <c r="H108" s="26">
        <v>0</v>
      </c>
      <c r="I108" s="26">
        <v>0</v>
      </c>
      <c r="J108" s="42">
        <v>0</v>
      </c>
      <c r="K108" s="26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</row>
    <row r="109" spans="1:19" ht="16.5" customHeight="1" x14ac:dyDescent="0.25">
      <c r="A109" s="60" t="s">
        <v>19</v>
      </c>
      <c r="B109" s="57" t="s">
        <v>50</v>
      </c>
      <c r="C109" s="43" t="s">
        <v>7</v>
      </c>
      <c r="D109" s="18" t="s">
        <v>69</v>
      </c>
      <c r="E109" s="13">
        <f>SUM(E111:E113)</f>
        <v>8016168.5300000003</v>
      </c>
      <c r="F109" s="13">
        <f>SUM(F111:F113)</f>
        <v>1281643.31</v>
      </c>
      <c r="G109" s="13">
        <f>SUM(G111:G113)</f>
        <v>1368696.28</v>
      </c>
      <c r="H109" s="25">
        <f>SUM(H111:H113)</f>
        <v>1775701.15</v>
      </c>
      <c r="I109" s="25">
        <f t="shared" ref="I109:Q109" si="33">SUM(I111:I113)</f>
        <v>2436326.3999999999</v>
      </c>
      <c r="J109" s="13">
        <f t="shared" si="33"/>
        <v>1153801.3899999999</v>
      </c>
      <c r="K109" s="25">
        <f t="shared" si="33"/>
        <v>0</v>
      </c>
      <c r="L109" s="13">
        <f t="shared" si="33"/>
        <v>0</v>
      </c>
      <c r="M109" s="13">
        <f>SUM(M111:M113)</f>
        <v>0</v>
      </c>
      <c r="N109" s="13">
        <f>SUM(N111:N113)</f>
        <v>0</v>
      </c>
      <c r="O109" s="13">
        <f>SUM(O111:O113)</f>
        <v>0</v>
      </c>
      <c r="P109" s="13">
        <f>SUM(P111:P113)</f>
        <v>0</v>
      </c>
      <c r="Q109" s="13">
        <f t="shared" si="33"/>
        <v>0</v>
      </c>
    </row>
    <row r="110" spans="1:19" ht="16.5" customHeight="1" x14ac:dyDescent="0.25">
      <c r="A110" s="61"/>
      <c r="B110" s="58"/>
      <c r="C110" s="44"/>
      <c r="D110" s="18" t="s">
        <v>2</v>
      </c>
      <c r="E110" s="13">
        <f>SUM(F110:Q110)</f>
        <v>0</v>
      </c>
      <c r="F110" s="13">
        <v>0</v>
      </c>
      <c r="G110" s="13">
        <v>0</v>
      </c>
      <c r="H110" s="25">
        <v>0</v>
      </c>
      <c r="I110" s="25">
        <v>0</v>
      </c>
      <c r="J110" s="13">
        <v>0</v>
      </c>
      <c r="K110" s="25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</row>
    <row r="111" spans="1:19" ht="30.75" customHeight="1" x14ac:dyDescent="0.25">
      <c r="A111" s="61"/>
      <c r="B111" s="58"/>
      <c r="C111" s="44"/>
      <c r="D111" s="9" t="s">
        <v>67</v>
      </c>
      <c r="E111" s="11">
        <f>SUM(F111:Q111)</f>
        <v>0</v>
      </c>
      <c r="F111" s="11">
        <v>0</v>
      </c>
      <c r="G111" s="11">
        <v>0</v>
      </c>
      <c r="H111" s="26">
        <v>0</v>
      </c>
      <c r="I111" s="26">
        <v>0</v>
      </c>
      <c r="J111" s="42">
        <v>0</v>
      </c>
      <c r="K111" s="26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</row>
    <row r="112" spans="1:19" ht="18" customHeight="1" x14ac:dyDescent="0.25">
      <c r="A112" s="61"/>
      <c r="B112" s="58"/>
      <c r="C112" s="44"/>
      <c r="D112" s="9" t="s">
        <v>3</v>
      </c>
      <c r="E112" s="11">
        <f>SUM(F112:Q112)</f>
        <v>8016168.5300000003</v>
      </c>
      <c r="F112" s="11">
        <f>824900+456743.31</f>
        <v>1281643.31</v>
      </c>
      <c r="G112" s="11">
        <f>1252696.28+116000</f>
        <v>1368696.28</v>
      </c>
      <c r="H112" s="26">
        <v>1775701.15</v>
      </c>
      <c r="I112" s="26">
        <v>2436326.3999999999</v>
      </c>
      <c r="J112" s="42">
        <v>1153801.3899999999</v>
      </c>
      <c r="K112" s="26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S112" s="5"/>
    </row>
    <row r="113" spans="1:23" ht="30.75" customHeight="1" x14ac:dyDescent="0.25">
      <c r="A113" s="62"/>
      <c r="B113" s="59"/>
      <c r="C113" s="45"/>
      <c r="D113" s="9" t="s">
        <v>68</v>
      </c>
      <c r="E113" s="11">
        <f>SUM(F113:Q113)</f>
        <v>0</v>
      </c>
      <c r="F113" s="11">
        <v>0</v>
      </c>
      <c r="G113" s="11">
        <v>0</v>
      </c>
      <c r="H113" s="26">
        <v>0</v>
      </c>
      <c r="I113" s="26">
        <v>0</v>
      </c>
      <c r="J113" s="42">
        <v>0</v>
      </c>
      <c r="K113" s="26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S113" s="5"/>
    </row>
    <row r="114" spans="1:23" ht="15.75" customHeight="1" x14ac:dyDescent="0.25">
      <c r="A114" s="60" t="s">
        <v>20</v>
      </c>
      <c r="B114" s="46" t="s">
        <v>51</v>
      </c>
      <c r="C114" s="43" t="s">
        <v>13</v>
      </c>
      <c r="D114" s="18" t="s">
        <v>69</v>
      </c>
      <c r="E114" s="13">
        <f>SUM(E116:E118)</f>
        <v>50181535.200000003</v>
      </c>
      <c r="F114" s="27">
        <f>SUM(F116:F118)</f>
        <v>20060400</v>
      </c>
      <c r="G114" s="27">
        <f>SUM(G116:G118)</f>
        <v>2241254.3199999998</v>
      </c>
      <c r="H114" s="28">
        <f>SUM(H116:H118)</f>
        <v>79880.88</v>
      </c>
      <c r="I114" s="28">
        <f t="shared" ref="I114:Q114" si="34">SUM(I116:I118)</f>
        <v>27800000</v>
      </c>
      <c r="J114" s="27">
        <f t="shared" si="34"/>
        <v>0</v>
      </c>
      <c r="K114" s="28">
        <f t="shared" si="34"/>
        <v>0</v>
      </c>
      <c r="L114" s="27">
        <f t="shared" si="34"/>
        <v>0</v>
      </c>
      <c r="M114" s="27">
        <f>SUM(M116:M118)</f>
        <v>0</v>
      </c>
      <c r="N114" s="27">
        <f>SUM(N116:N118)</f>
        <v>0</v>
      </c>
      <c r="O114" s="27">
        <f>SUM(O116:O118)</f>
        <v>0</v>
      </c>
      <c r="P114" s="27">
        <f>SUM(P116:P118)</f>
        <v>0</v>
      </c>
      <c r="Q114" s="27">
        <f t="shared" si="34"/>
        <v>0</v>
      </c>
      <c r="S114" s="5"/>
    </row>
    <row r="115" spans="1:23" ht="15.75" customHeight="1" x14ac:dyDescent="0.25">
      <c r="A115" s="61"/>
      <c r="B115" s="47"/>
      <c r="C115" s="44"/>
      <c r="D115" s="18" t="s">
        <v>2</v>
      </c>
      <c r="E115" s="13">
        <f>SUM(F115:Q115)</f>
        <v>0</v>
      </c>
      <c r="F115" s="27">
        <v>0</v>
      </c>
      <c r="G115" s="27">
        <v>0</v>
      </c>
      <c r="H115" s="28">
        <v>0</v>
      </c>
      <c r="I115" s="28">
        <v>0</v>
      </c>
      <c r="J115" s="27">
        <v>0</v>
      </c>
      <c r="K115" s="28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S115" s="5"/>
    </row>
    <row r="116" spans="1:23" ht="30.75" customHeight="1" x14ac:dyDescent="0.25">
      <c r="A116" s="61"/>
      <c r="B116" s="47"/>
      <c r="C116" s="44"/>
      <c r="D116" s="9" t="s">
        <v>67</v>
      </c>
      <c r="E116" s="11">
        <f>SUM(F116:Q116)</f>
        <v>0</v>
      </c>
      <c r="F116" s="11">
        <v>0</v>
      </c>
      <c r="G116" s="11">
        <v>0</v>
      </c>
      <c r="H116" s="26">
        <v>0</v>
      </c>
      <c r="I116" s="26">
        <v>0</v>
      </c>
      <c r="J116" s="42">
        <v>0</v>
      </c>
      <c r="K116" s="26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S116" s="5"/>
    </row>
    <row r="117" spans="1:23" ht="17.25" customHeight="1" x14ac:dyDescent="0.25">
      <c r="A117" s="61"/>
      <c r="B117" s="47"/>
      <c r="C117" s="44"/>
      <c r="D117" s="9" t="s">
        <v>3</v>
      </c>
      <c r="E117" s="11">
        <f>SUM(F117:Q117)</f>
        <v>50181535.200000003</v>
      </c>
      <c r="F117" s="11">
        <v>20060400</v>
      </c>
      <c r="G117" s="11">
        <v>2241254.3199999998</v>
      </c>
      <c r="H117" s="26">
        <f>64330.88+15550</f>
        <v>79880.88</v>
      </c>
      <c r="I117" s="26">
        <v>27800000</v>
      </c>
      <c r="J117" s="42">
        <v>0</v>
      </c>
      <c r="K117" s="26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S117" s="5"/>
    </row>
    <row r="118" spans="1:23" ht="30.75" customHeight="1" x14ac:dyDescent="0.25">
      <c r="A118" s="62"/>
      <c r="B118" s="48"/>
      <c r="C118" s="45"/>
      <c r="D118" s="9" t="s">
        <v>68</v>
      </c>
      <c r="E118" s="11">
        <f>SUM(F118:Q118)</f>
        <v>0</v>
      </c>
      <c r="F118" s="11">
        <v>0</v>
      </c>
      <c r="G118" s="11">
        <v>0</v>
      </c>
      <c r="H118" s="26">
        <v>0</v>
      </c>
      <c r="I118" s="26">
        <v>0</v>
      </c>
      <c r="J118" s="42">
        <v>0</v>
      </c>
      <c r="K118" s="26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S118" s="5"/>
    </row>
    <row r="119" spans="1:23" ht="16.5" customHeight="1" x14ac:dyDescent="0.25">
      <c r="A119" s="60" t="s">
        <v>21</v>
      </c>
      <c r="B119" s="46" t="s">
        <v>56</v>
      </c>
      <c r="C119" s="43" t="s">
        <v>13</v>
      </c>
      <c r="D119" s="18" t="s">
        <v>69</v>
      </c>
      <c r="E119" s="27">
        <f>SUM(E121:E123)</f>
        <v>1487000</v>
      </c>
      <c r="F119" s="27">
        <f>SUM(F121:F123)</f>
        <v>607000</v>
      </c>
      <c r="G119" s="27">
        <f>SUM(G121:G123)</f>
        <v>0</v>
      </c>
      <c r="H119" s="28">
        <f>SUM(H121:H123)</f>
        <v>400000</v>
      </c>
      <c r="I119" s="28">
        <f t="shared" ref="I119:Q119" si="35">SUM(I121:I123)</f>
        <v>480000</v>
      </c>
      <c r="J119" s="27">
        <f t="shared" si="35"/>
        <v>0</v>
      </c>
      <c r="K119" s="28">
        <f t="shared" si="35"/>
        <v>0</v>
      </c>
      <c r="L119" s="27">
        <f t="shared" si="35"/>
        <v>0</v>
      </c>
      <c r="M119" s="27">
        <f t="shared" si="35"/>
        <v>0</v>
      </c>
      <c r="N119" s="27">
        <f t="shared" si="35"/>
        <v>0</v>
      </c>
      <c r="O119" s="27">
        <f t="shared" si="35"/>
        <v>0</v>
      </c>
      <c r="P119" s="27">
        <f t="shared" si="35"/>
        <v>0</v>
      </c>
      <c r="Q119" s="27">
        <f t="shared" si="35"/>
        <v>0</v>
      </c>
      <c r="T119" s="5"/>
    </row>
    <row r="120" spans="1:23" ht="16.5" customHeight="1" x14ac:dyDescent="0.25">
      <c r="A120" s="61"/>
      <c r="B120" s="47"/>
      <c r="C120" s="44"/>
      <c r="D120" s="18" t="s">
        <v>2</v>
      </c>
      <c r="E120" s="27">
        <f>SUM(F120:Q120)</f>
        <v>0</v>
      </c>
      <c r="F120" s="27">
        <v>0</v>
      </c>
      <c r="G120" s="27">
        <v>0</v>
      </c>
      <c r="H120" s="28">
        <v>0</v>
      </c>
      <c r="I120" s="28">
        <v>0</v>
      </c>
      <c r="J120" s="27">
        <v>0</v>
      </c>
      <c r="K120" s="28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T120" s="5"/>
    </row>
    <row r="121" spans="1:23" ht="30.75" customHeight="1" x14ac:dyDescent="0.25">
      <c r="A121" s="61"/>
      <c r="B121" s="47"/>
      <c r="C121" s="44"/>
      <c r="D121" s="9" t="s">
        <v>67</v>
      </c>
      <c r="E121" s="11">
        <f>SUM(F121:Q121)</f>
        <v>607000</v>
      </c>
      <c r="F121" s="11">
        <f>378000+229000</f>
        <v>607000</v>
      </c>
      <c r="G121" s="11">
        <v>0</v>
      </c>
      <c r="H121" s="26">
        <v>0</v>
      </c>
      <c r="I121" s="26">
        <v>0</v>
      </c>
      <c r="J121" s="42">
        <v>0</v>
      </c>
      <c r="K121" s="26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T121" s="5"/>
    </row>
    <row r="122" spans="1:23" ht="18" customHeight="1" x14ac:dyDescent="0.25">
      <c r="A122" s="61"/>
      <c r="B122" s="47"/>
      <c r="C122" s="44"/>
      <c r="D122" s="9" t="s">
        <v>3</v>
      </c>
      <c r="E122" s="11">
        <f>SUM(F122:Q122)</f>
        <v>880000</v>
      </c>
      <c r="F122" s="11">
        <v>0</v>
      </c>
      <c r="G122" s="11">
        <v>0</v>
      </c>
      <c r="H122" s="26">
        <v>400000</v>
      </c>
      <c r="I122" s="37">
        <v>480000</v>
      </c>
      <c r="J122" s="42">
        <v>0</v>
      </c>
      <c r="K122" s="26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</row>
    <row r="123" spans="1:23" ht="30.75" customHeight="1" x14ac:dyDescent="0.25">
      <c r="A123" s="62"/>
      <c r="B123" s="47"/>
      <c r="C123" s="45"/>
      <c r="D123" s="9" t="s">
        <v>68</v>
      </c>
      <c r="E123" s="11">
        <f>SUM(F123:Q123)</f>
        <v>0</v>
      </c>
      <c r="F123" s="11">
        <v>0</v>
      </c>
      <c r="G123" s="11">
        <v>0</v>
      </c>
      <c r="H123" s="26">
        <v>0</v>
      </c>
      <c r="I123" s="26">
        <v>0</v>
      </c>
      <c r="J123" s="42">
        <v>0</v>
      </c>
      <c r="K123" s="26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S123" s="5"/>
    </row>
    <row r="124" spans="1:23" ht="18" customHeight="1" x14ac:dyDescent="0.25">
      <c r="A124" s="60" t="s">
        <v>52</v>
      </c>
      <c r="B124" s="46" t="s">
        <v>54</v>
      </c>
      <c r="C124" s="43" t="s">
        <v>65</v>
      </c>
      <c r="D124" s="18" t="s">
        <v>69</v>
      </c>
      <c r="E124" s="13">
        <f>SUM(E126:E128)</f>
        <v>249777.78</v>
      </c>
      <c r="F124" s="13">
        <f>SUM(F126:F128)</f>
        <v>249777.78</v>
      </c>
      <c r="G124" s="13">
        <f>SUM(G126:G128)</f>
        <v>0</v>
      </c>
      <c r="H124" s="25">
        <f>SUM(H126:H128)</f>
        <v>0</v>
      </c>
      <c r="I124" s="25">
        <f t="shared" ref="I124:Q124" si="36">SUM(I126:I128)</f>
        <v>0</v>
      </c>
      <c r="J124" s="13">
        <f t="shared" si="36"/>
        <v>0</v>
      </c>
      <c r="K124" s="25">
        <f t="shared" si="36"/>
        <v>0</v>
      </c>
      <c r="L124" s="13">
        <f t="shared" si="36"/>
        <v>0</v>
      </c>
      <c r="M124" s="13">
        <f t="shared" si="36"/>
        <v>0</v>
      </c>
      <c r="N124" s="13">
        <f t="shared" si="36"/>
        <v>0</v>
      </c>
      <c r="O124" s="13">
        <f t="shared" si="36"/>
        <v>0</v>
      </c>
      <c r="P124" s="13">
        <f t="shared" si="36"/>
        <v>0</v>
      </c>
      <c r="Q124" s="13">
        <f t="shared" si="36"/>
        <v>0</v>
      </c>
      <c r="W124" s="5"/>
    </row>
    <row r="125" spans="1:23" ht="18" customHeight="1" x14ac:dyDescent="0.25">
      <c r="A125" s="61"/>
      <c r="B125" s="47"/>
      <c r="C125" s="44"/>
      <c r="D125" s="18" t="s">
        <v>2</v>
      </c>
      <c r="E125" s="13">
        <f>SUM(F125:Q125)</f>
        <v>0</v>
      </c>
      <c r="F125" s="13">
        <v>0</v>
      </c>
      <c r="G125" s="13">
        <v>0</v>
      </c>
      <c r="H125" s="25">
        <v>0</v>
      </c>
      <c r="I125" s="25">
        <v>0</v>
      </c>
      <c r="J125" s="13">
        <v>0</v>
      </c>
      <c r="K125" s="25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W125" s="5"/>
    </row>
    <row r="126" spans="1:23" ht="30.75" customHeight="1" x14ac:dyDescent="0.25">
      <c r="A126" s="61"/>
      <c r="B126" s="47"/>
      <c r="C126" s="44"/>
      <c r="D126" s="9" t="s">
        <v>67</v>
      </c>
      <c r="E126" s="11">
        <f>SUM(F126:Q126)</f>
        <v>0</v>
      </c>
      <c r="F126" s="11">
        <v>0</v>
      </c>
      <c r="G126" s="11">
        <v>0</v>
      </c>
      <c r="H126" s="26">
        <v>0</v>
      </c>
      <c r="I126" s="26">
        <v>0</v>
      </c>
      <c r="J126" s="42">
        <v>0</v>
      </c>
      <c r="K126" s="26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</row>
    <row r="127" spans="1:23" ht="17.25" customHeight="1" x14ac:dyDescent="0.25">
      <c r="A127" s="61"/>
      <c r="B127" s="47"/>
      <c r="C127" s="44"/>
      <c r="D127" s="9" t="s">
        <v>3</v>
      </c>
      <c r="E127" s="11">
        <f>SUM(F127:Q127)</f>
        <v>249777.78</v>
      </c>
      <c r="F127" s="11">
        <f>254333.34-4555.56</f>
        <v>249777.78</v>
      </c>
      <c r="G127" s="11">
        <v>0</v>
      </c>
      <c r="H127" s="26">
        <v>0</v>
      </c>
      <c r="I127" s="26">
        <v>0</v>
      </c>
      <c r="J127" s="42">
        <v>0</v>
      </c>
      <c r="K127" s="26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</row>
    <row r="128" spans="1:23" ht="30.75" customHeight="1" x14ac:dyDescent="0.25">
      <c r="A128" s="62"/>
      <c r="B128" s="48"/>
      <c r="C128" s="45"/>
      <c r="D128" s="9" t="s">
        <v>68</v>
      </c>
      <c r="E128" s="11">
        <f>SUM(F128:Q128)</f>
        <v>0</v>
      </c>
      <c r="F128" s="11">
        <v>0</v>
      </c>
      <c r="G128" s="11">
        <v>0</v>
      </c>
      <c r="H128" s="26">
        <v>0</v>
      </c>
      <c r="I128" s="26">
        <v>0</v>
      </c>
      <c r="J128" s="42">
        <v>0</v>
      </c>
      <c r="K128" s="26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</row>
    <row r="129" spans="1:25" ht="17.25" customHeight="1" x14ac:dyDescent="0.25">
      <c r="A129" s="77" t="s">
        <v>53</v>
      </c>
      <c r="B129" s="46" t="s">
        <v>55</v>
      </c>
      <c r="C129" s="63" t="s">
        <v>7</v>
      </c>
      <c r="D129" s="18" t="s">
        <v>69</v>
      </c>
      <c r="E129" s="27">
        <f>SUM(E131:E133)</f>
        <v>300000</v>
      </c>
      <c r="F129" s="27">
        <f>SUM(F131:F133)</f>
        <v>300000</v>
      </c>
      <c r="G129" s="27">
        <f>SUM(G131:G133)</f>
        <v>0</v>
      </c>
      <c r="H129" s="28">
        <f>SUM(H131:H133)</f>
        <v>0</v>
      </c>
      <c r="I129" s="28">
        <f t="shared" ref="I129:Q129" si="37">SUM(I131:I133)</f>
        <v>0</v>
      </c>
      <c r="J129" s="27">
        <f t="shared" si="37"/>
        <v>0</v>
      </c>
      <c r="K129" s="28">
        <f t="shared" si="37"/>
        <v>0</v>
      </c>
      <c r="L129" s="27">
        <f t="shared" si="37"/>
        <v>0</v>
      </c>
      <c r="M129" s="27">
        <f t="shared" si="37"/>
        <v>0</v>
      </c>
      <c r="N129" s="27">
        <f t="shared" si="37"/>
        <v>0</v>
      </c>
      <c r="O129" s="27">
        <f t="shared" si="37"/>
        <v>0</v>
      </c>
      <c r="P129" s="27">
        <f t="shared" si="37"/>
        <v>0</v>
      </c>
      <c r="Q129" s="27">
        <f t="shared" si="37"/>
        <v>0</v>
      </c>
    </row>
    <row r="130" spans="1:25" ht="17.25" customHeight="1" x14ac:dyDescent="0.25">
      <c r="A130" s="78"/>
      <c r="B130" s="47"/>
      <c r="C130" s="64"/>
      <c r="D130" s="18" t="s">
        <v>2</v>
      </c>
      <c r="E130" s="27">
        <f>SUM(F130:Q130)</f>
        <v>0</v>
      </c>
      <c r="F130" s="27">
        <v>0</v>
      </c>
      <c r="G130" s="27">
        <v>0</v>
      </c>
      <c r="H130" s="28">
        <v>0</v>
      </c>
      <c r="I130" s="28">
        <v>0</v>
      </c>
      <c r="J130" s="27">
        <v>0</v>
      </c>
      <c r="K130" s="28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</row>
    <row r="131" spans="1:25" ht="30.75" customHeight="1" x14ac:dyDescent="0.25">
      <c r="A131" s="78"/>
      <c r="B131" s="47"/>
      <c r="C131" s="64"/>
      <c r="D131" s="9" t="s">
        <v>67</v>
      </c>
      <c r="E131" s="11">
        <f>SUM(F131:Q131)</f>
        <v>0</v>
      </c>
      <c r="F131" s="11">
        <v>0</v>
      </c>
      <c r="G131" s="11">
        <v>0</v>
      </c>
      <c r="H131" s="26">
        <v>0</v>
      </c>
      <c r="I131" s="26">
        <v>0</v>
      </c>
      <c r="J131" s="42">
        <v>0</v>
      </c>
      <c r="K131" s="26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T131" s="5"/>
    </row>
    <row r="132" spans="1:25" ht="18" customHeight="1" x14ac:dyDescent="0.25">
      <c r="A132" s="78"/>
      <c r="B132" s="47"/>
      <c r="C132" s="64"/>
      <c r="D132" s="9" t="s">
        <v>3</v>
      </c>
      <c r="E132" s="11">
        <f>SUM(F132:Q132)</f>
        <v>300000</v>
      </c>
      <c r="F132" s="11">
        <v>300000</v>
      </c>
      <c r="G132" s="11">
        <v>0</v>
      </c>
      <c r="H132" s="26">
        <v>0</v>
      </c>
      <c r="I132" s="26">
        <v>0</v>
      </c>
      <c r="J132" s="42">
        <v>0</v>
      </c>
      <c r="K132" s="26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5"/>
      <c r="V132" s="5"/>
      <c r="X132" s="5"/>
      <c r="Y132" s="5"/>
    </row>
    <row r="133" spans="1:25" ht="30.75" customHeight="1" x14ac:dyDescent="0.25">
      <c r="A133" s="79"/>
      <c r="B133" s="48"/>
      <c r="C133" s="65"/>
      <c r="D133" s="9" t="s">
        <v>68</v>
      </c>
      <c r="E133" s="11">
        <f>SUM(F133:Q133)</f>
        <v>0</v>
      </c>
      <c r="F133" s="11">
        <v>0</v>
      </c>
      <c r="G133" s="11">
        <v>0</v>
      </c>
      <c r="H133" s="26">
        <v>0</v>
      </c>
      <c r="I133" s="26">
        <v>0</v>
      </c>
      <c r="J133" s="42">
        <v>0</v>
      </c>
      <c r="K133" s="26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S133" s="5"/>
      <c r="U133" s="5"/>
      <c r="V133" s="5"/>
    </row>
    <row r="134" spans="1:25" ht="15" customHeight="1" x14ac:dyDescent="0.25">
      <c r="A134" s="77" t="s">
        <v>64</v>
      </c>
      <c r="B134" s="46" t="s">
        <v>75</v>
      </c>
      <c r="C134" s="63" t="s">
        <v>13</v>
      </c>
      <c r="D134" s="18" t="s">
        <v>69</v>
      </c>
      <c r="E134" s="11">
        <f>SUM(E136:E138)</f>
        <v>879998.15</v>
      </c>
      <c r="F134" s="11">
        <v>0</v>
      </c>
      <c r="G134" s="11">
        <v>0</v>
      </c>
      <c r="H134" s="26">
        <f>H136+H137+H138</f>
        <v>399998.15</v>
      </c>
      <c r="I134" s="26">
        <f>I137</f>
        <v>480000</v>
      </c>
      <c r="J134" s="42">
        <v>0</v>
      </c>
      <c r="K134" s="26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S134" s="5"/>
      <c r="U134" s="5"/>
      <c r="V134" s="5"/>
    </row>
    <row r="135" spans="1:25" ht="15" customHeight="1" x14ac:dyDescent="0.25">
      <c r="A135" s="78"/>
      <c r="B135" s="47"/>
      <c r="C135" s="64"/>
      <c r="D135" s="18" t="s">
        <v>2</v>
      </c>
      <c r="E135" s="11">
        <f>SUM(F135:Q135)</f>
        <v>0</v>
      </c>
      <c r="F135" s="11">
        <v>0</v>
      </c>
      <c r="G135" s="11">
        <v>0</v>
      </c>
      <c r="H135" s="26">
        <v>0</v>
      </c>
      <c r="I135" s="26">
        <v>0</v>
      </c>
      <c r="J135" s="42">
        <v>0</v>
      </c>
      <c r="K135" s="26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S135" s="5"/>
      <c r="U135" s="5"/>
      <c r="V135" s="5"/>
    </row>
    <row r="136" spans="1:25" ht="30.75" customHeight="1" x14ac:dyDescent="0.25">
      <c r="A136" s="78"/>
      <c r="B136" s="47"/>
      <c r="C136" s="64"/>
      <c r="D136" s="9" t="s">
        <v>67</v>
      </c>
      <c r="E136" s="11">
        <f>SUM(F136:Q136)</f>
        <v>0</v>
      </c>
      <c r="F136" s="11">
        <v>0</v>
      </c>
      <c r="G136" s="11">
        <v>0</v>
      </c>
      <c r="H136" s="26">
        <v>0</v>
      </c>
      <c r="I136" s="26">
        <v>0</v>
      </c>
      <c r="J136" s="42">
        <v>0</v>
      </c>
      <c r="K136" s="26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S136" s="5"/>
      <c r="U136" s="5"/>
      <c r="V136" s="5"/>
    </row>
    <row r="137" spans="1:25" x14ac:dyDescent="0.25">
      <c r="A137" s="78"/>
      <c r="B137" s="47"/>
      <c r="C137" s="64"/>
      <c r="D137" s="9" t="s">
        <v>3</v>
      </c>
      <c r="E137" s="11">
        <f>SUM(F137:Q137)</f>
        <v>879998.15</v>
      </c>
      <c r="F137" s="11">
        <v>0</v>
      </c>
      <c r="G137" s="11">
        <v>0</v>
      </c>
      <c r="H137" s="26">
        <f>158196.98+241801.17</f>
        <v>399998.15</v>
      </c>
      <c r="I137" s="26">
        <v>480000</v>
      </c>
      <c r="J137" s="42">
        <v>0</v>
      </c>
      <c r="K137" s="26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S137" s="5"/>
      <c r="U137" s="5"/>
      <c r="V137" s="5"/>
    </row>
    <row r="138" spans="1:25" ht="30.75" customHeight="1" x14ac:dyDescent="0.25">
      <c r="A138" s="79"/>
      <c r="B138" s="48"/>
      <c r="C138" s="65"/>
      <c r="D138" s="9" t="s">
        <v>68</v>
      </c>
      <c r="E138" s="11">
        <f>SUM(F138:Q138)</f>
        <v>0</v>
      </c>
      <c r="F138" s="11">
        <v>0</v>
      </c>
      <c r="G138" s="11">
        <v>0</v>
      </c>
      <c r="H138" s="26">
        <v>0</v>
      </c>
      <c r="I138" s="26">
        <v>0</v>
      </c>
      <c r="J138" s="42">
        <v>0</v>
      </c>
      <c r="K138" s="26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S138" s="5"/>
      <c r="U138" s="5"/>
      <c r="V138" s="5"/>
    </row>
    <row r="139" spans="1:25" ht="17.25" customHeight="1" x14ac:dyDescent="0.25">
      <c r="A139" s="60"/>
      <c r="B139" s="49" t="s">
        <v>24</v>
      </c>
      <c r="C139" s="43"/>
      <c r="D139" s="18" t="s">
        <v>69</v>
      </c>
      <c r="E139" s="13">
        <f t="shared" ref="E139:J139" si="38">SUM(E141:E143)</f>
        <v>141012758.83000001</v>
      </c>
      <c r="F139" s="13">
        <f t="shared" si="38"/>
        <v>32304152.160000004</v>
      </c>
      <c r="G139" s="13">
        <f t="shared" si="38"/>
        <v>14932809.33</v>
      </c>
      <c r="H139" s="25">
        <f>SUM(H141:H143)</f>
        <v>14248841.840000002</v>
      </c>
      <c r="I139" s="13">
        <f t="shared" si="38"/>
        <v>44055502.840000004</v>
      </c>
      <c r="J139" s="13">
        <f t="shared" si="38"/>
        <v>12659318.48</v>
      </c>
      <c r="K139" s="26">
        <f>K140+K141+K142+K143</f>
        <v>11406217.09</v>
      </c>
      <c r="L139" s="26">
        <f>L140+L141+L142+L143</f>
        <v>11405917.09</v>
      </c>
      <c r="M139" s="11">
        <f>M123+M82+M66+M49+M33</f>
        <v>0</v>
      </c>
      <c r="N139" s="11">
        <f>N123+N82+N66+N49+N33</f>
        <v>0</v>
      </c>
      <c r="O139" s="11">
        <f>O123+O82+O66+O49+O33</f>
        <v>0</v>
      </c>
      <c r="P139" s="11">
        <f>P123+P82+P66+P49+P33</f>
        <v>0</v>
      </c>
      <c r="Q139" s="11">
        <f>Q123+Q82+Q66+Q49</f>
        <v>0</v>
      </c>
      <c r="S139" s="5"/>
      <c r="T139" s="3"/>
      <c r="U139" s="3"/>
      <c r="V139" s="5"/>
      <c r="Y139" s="5"/>
    </row>
    <row r="140" spans="1:25" ht="17.25" customHeight="1" x14ac:dyDescent="0.25">
      <c r="A140" s="61"/>
      <c r="B140" s="50"/>
      <c r="C140" s="44"/>
      <c r="D140" s="18" t="s">
        <v>2</v>
      </c>
      <c r="E140" s="13">
        <f>SUM(F140:Q140)</f>
        <v>0</v>
      </c>
      <c r="F140" s="13">
        <v>0</v>
      </c>
      <c r="G140" s="13">
        <v>0</v>
      </c>
      <c r="H140" s="25">
        <v>0</v>
      </c>
      <c r="I140" s="25">
        <v>0</v>
      </c>
      <c r="J140" s="13">
        <v>0</v>
      </c>
      <c r="K140" s="26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S140" s="5"/>
      <c r="T140" s="3"/>
      <c r="U140" s="3"/>
      <c r="V140" s="5"/>
      <c r="Y140" s="5"/>
    </row>
    <row r="141" spans="1:25" ht="30.75" customHeight="1" x14ac:dyDescent="0.25">
      <c r="A141" s="61"/>
      <c r="B141" s="50"/>
      <c r="C141" s="44"/>
      <c r="D141" s="9" t="s">
        <v>67</v>
      </c>
      <c r="E141" s="11">
        <f>SUM(F141:Q141)</f>
        <v>3236300</v>
      </c>
      <c r="F141" s="11">
        <f t="shared" ref="F141:H143" si="39">F91+F96+F101+F106+F111+F116+F121+F126+F131+F136</f>
        <v>773100</v>
      </c>
      <c r="G141" s="11">
        <f t="shared" si="39"/>
        <v>498700</v>
      </c>
      <c r="H141" s="26">
        <f t="shared" si="39"/>
        <v>491400</v>
      </c>
      <c r="I141" s="26">
        <f t="shared" ref="I141:Q141" si="40">I91+I96+I101+I106+I111+I116+I121+I126+I131+I136</f>
        <v>423700</v>
      </c>
      <c r="J141" s="42">
        <f t="shared" si="40"/>
        <v>416100</v>
      </c>
      <c r="K141" s="26">
        <f t="shared" si="40"/>
        <v>316800</v>
      </c>
      <c r="L141" s="11">
        <f t="shared" si="40"/>
        <v>316500</v>
      </c>
      <c r="M141" s="11">
        <f t="shared" si="40"/>
        <v>0</v>
      </c>
      <c r="N141" s="11">
        <f t="shared" si="40"/>
        <v>0</v>
      </c>
      <c r="O141" s="11">
        <f t="shared" si="40"/>
        <v>0</v>
      </c>
      <c r="P141" s="11">
        <f t="shared" si="40"/>
        <v>0</v>
      </c>
      <c r="Q141" s="11">
        <f t="shared" si="40"/>
        <v>0</v>
      </c>
      <c r="T141" s="14"/>
      <c r="U141" s="14"/>
    </row>
    <row r="142" spans="1:25" x14ac:dyDescent="0.25">
      <c r="A142" s="61"/>
      <c r="B142" s="50"/>
      <c r="C142" s="44"/>
      <c r="D142" s="9" t="s">
        <v>3</v>
      </c>
      <c r="E142" s="11">
        <f>SUM(F142:Q142)</f>
        <v>137776458.83000001</v>
      </c>
      <c r="F142" s="11">
        <f t="shared" si="39"/>
        <v>31531052.160000004</v>
      </c>
      <c r="G142" s="11">
        <f t="shared" si="39"/>
        <v>14434109.33</v>
      </c>
      <c r="H142" s="26">
        <f t="shared" si="39"/>
        <v>13757441.840000002</v>
      </c>
      <c r="I142" s="26">
        <f t="shared" ref="I142:Q142" si="41">I92+I97+I102+I107+I112+I117+I122+I127+I132+I137</f>
        <v>43631802.840000004</v>
      </c>
      <c r="J142" s="42">
        <f t="shared" si="41"/>
        <v>12243218.48</v>
      </c>
      <c r="K142" s="26">
        <f t="shared" si="41"/>
        <v>11089417.09</v>
      </c>
      <c r="L142" s="11">
        <f t="shared" si="41"/>
        <v>11089417.09</v>
      </c>
      <c r="M142" s="11">
        <f t="shared" si="41"/>
        <v>0</v>
      </c>
      <c r="N142" s="11">
        <f t="shared" si="41"/>
        <v>0</v>
      </c>
      <c r="O142" s="11">
        <f t="shared" si="41"/>
        <v>0</v>
      </c>
      <c r="P142" s="11">
        <f t="shared" si="41"/>
        <v>0</v>
      </c>
      <c r="Q142" s="11">
        <f t="shared" si="41"/>
        <v>0</v>
      </c>
      <c r="T142" s="29"/>
      <c r="U142" s="29"/>
    </row>
    <row r="143" spans="1:25" ht="30.75" customHeight="1" x14ac:dyDescent="0.25">
      <c r="A143" s="62"/>
      <c r="B143" s="51"/>
      <c r="C143" s="45"/>
      <c r="D143" s="9" t="s">
        <v>68</v>
      </c>
      <c r="E143" s="11">
        <f>SUM(F143:Q143)</f>
        <v>0</v>
      </c>
      <c r="F143" s="11">
        <f t="shared" si="39"/>
        <v>0</v>
      </c>
      <c r="G143" s="11">
        <f t="shared" si="39"/>
        <v>0</v>
      </c>
      <c r="H143" s="26">
        <f t="shared" si="39"/>
        <v>0</v>
      </c>
      <c r="I143" s="26">
        <f t="shared" ref="I143:Q143" si="42">I93+I98+I103+I108+I113+I118+I123+I128+I133+I138</f>
        <v>0</v>
      </c>
      <c r="J143" s="42">
        <f t="shared" si="42"/>
        <v>0</v>
      </c>
      <c r="K143" s="26">
        <f t="shared" si="42"/>
        <v>0</v>
      </c>
      <c r="L143" s="11">
        <f t="shared" si="42"/>
        <v>0</v>
      </c>
      <c r="M143" s="11">
        <f t="shared" si="42"/>
        <v>0</v>
      </c>
      <c r="N143" s="11">
        <f t="shared" si="42"/>
        <v>0</v>
      </c>
      <c r="O143" s="11">
        <f t="shared" si="42"/>
        <v>0</v>
      </c>
      <c r="P143" s="11">
        <f t="shared" si="42"/>
        <v>0</v>
      </c>
      <c r="Q143" s="11">
        <f t="shared" si="42"/>
        <v>0</v>
      </c>
      <c r="S143" s="5"/>
      <c r="T143" s="29"/>
      <c r="U143" s="29"/>
    </row>
    <row r="144" spans="1:25" x14ac:dyDescent="0.25">
      <c r="A144" s="60"/>
      <c r="B144" s="46" t="s">
        <v>35</v>
      </c>
      <c r="C144" s="43"/>
      <c r="D144" s="18" t="s">
        <v>69</v>
      </c>
      <c r="E144" s="11">
        <v>0</v>
      </c>
      <c r="F144" s="11">
        <v>0</v>
      </c>
      <c r="G144" s="11">
        <v>0</v>
      </c>
      <c r="H144" s="26">
        <v>0</v>
      </c>
      <c r="I144" s="25">
        <v>0</v>
      </c>
      <c r="J144" s="42">
        <f>J123+J82+J66+J49+J33</f>
        <v>0</v>
      </c>
      <c r="K144" s="26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T144" s="3"/>
      <c r="U144" s="3"/>
    </row>
    <row r="145" spans="1:21" x14ac:dyDescent="0.25">
      <c r="A145" s="61"/>
      <c r="B145" s="47"/>
      <c r="C145" s="44"/>
      <c r="D145" s="18" t="s">
        <v>2</v>
      </c>
      <c r="E145" s="11">
        <f>SUM(F145:Q145)</f>
        <v>0</v>
      </c>
      <c r="F145" s="11">
        <v>0</v>
      </c>
      <c r="G145" s="11">
        <v>0</v>
      </c>
      <c r="H145" s="26">
        <v>0</v>
      </c>
      <c r="I145" s="26">
        <v>0</v>
      </c>
      <c r="J145" s="42">
        <v>0</v>
      </c>
      <c r="K145" s="26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T145" s="3"/>
      <c r="U145" s="3"/>
    </row>
    <row r="146" spans="1:21" ht="30.75" customHeight="1" x14ac:dyDescent="0.25">
      <c r="A146" s="61"/>
      <c r="B146" s="47"/>
      <c r="C146" s="44"/>
      <c r="D146" s="9" t="s">
        <v>67</v>
      </c>
      <c r="E146" s="11">
        <v>0</v>
      </c>
      <c r="F146" s="11">
        <v>0</v>
      </c>
      <c r="G146" s="11">
        <v>0</v>
      </c>
      <c r="H146" s="26">
        <v>0</v>
      </c>
      <c r="I146" s="39">
        <v>0</v>
      </c>
      <c r="J146" s="42">
        <v>0</v>
      </c>
      <c r="K146" s="39">
        <v>0</v>
      </c>
      <c r="L146" s="39">
        <v>0</v>
      </c>
      <c r="M146" s="39">
        <v>0</v>
      </c>
      <c r="N146" s="39">
        <v>0</v>
      </c>
      <c r="O146" s="11">
        <v>0</v>
      </c>
      <c r="P146" s="11">
        <v>0</v>
      </c>
      <c r="Q146" s="11">
        <v>0</v>
      </c>
    </row>
    <row r="147" spans="1:21" ht="15.75" customHeight="1" x14ac:dyDescent="0.25">
      <c r="A147" s="61"/>
      <c r="B147" s="47"/>
      <c r="C147" s="44"/>
      <c r="D147" s="9" t="s">
        <v>3</v>
      </c>
      <c r="E147" s="11">
        <v>0</v>
      </c>
      <c r="F147" s="11">
        <v>0</v>
      </c>
      <c r="G147" s="11">
        <v>0</v>
      </c>
      <c r="H147" s="26">
        <v>0</v>
      </c>
      <c r="I147" s="39">
        <v>0</v>
      </c>
      <c r="J147" s="42">
        <v>0</v>
      </c>
      <c r="K147" s="39">
        <v>0</v>
      </c>
      <c r="L147" s="39">
        <v>0</v>
      </c>
      <c r="M147" s="39">
        <v>0</v>
      </c>
      <c r="N147" s="39">
        <v>0</v>
      </c>
      <c r="O147" s="11">
        <v>0</v>
      </c>
      <c r="P147" s="11">
        <v>0</v>
      </c>
      <c r="Q147" s="11">
        <v>0</v>
      </c>
    </row>
    <row r="148" spans="1:21" ht="30.75" customHeight="1" x14ac:dyDescent="0.25">
      <c r="A148" s="62"/>
      <c r="B148" s="48"/>
      <c r="C148" s="45"/>
      <c r="D148" s="9" t="s">
        <v>68</v>
      </c>
      <c r="E148" s="11">
        <v>0</v>
      </c>
      <c r="F148" s="11">
        <v>0</v>
      </c>
      <c r="G148" s="11">
        <v>0</v>
      </c>
      <c r="H148" s="26">
        <v>0</v>
      </c>
      <c r="I148" s="39">
        <v>0</v>
      </c>
      <c r="J148" s="42">
        <v>0</v>
      </c>
      <c r="K148" s="39">
        <v>0</v>
      </c>
      <c r="L148" s="39">
        <v>0</v>
      </c>
      <c r="M148" s="39">
        <v>0</v>
      </c>
      <c r="N148" s="39">
        <v>0</v>
      </c>
      <c r="O148" s="11">
        <v>0</v>
      </c>
      <c r="P148" s="11">
        <v>0</v>
      </c>
      <c r="Q148" s="11">
        <v>0</v>
      </c>
      <c r="T148" s="5"/>
    </row>
    <row r="149" spans="1:21" s="4" customFormat="1" ht="18" customHeight="1" x14ac:dyDescent="0.25">
      <c r="A149" s="55" t="s">
        <v>82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21" ht="15" customHeight="1" x14ac:dyDescent="0.25">
      <c r="A150" s="77" t="s">
        <v>80</v>
      </c>
      <c r="B150" s="46" t="s">
        <v>81</v>
      </c>
      <c r="C150" s="63" t="s">
        <v>7</v>
      </c>
      <c r="D150" s="18" t="s">
        <v>69</v>
      </c>
      <c r="E150" s="27">
        <f>SUM(E152:E154)</f>
        <v>707600</v>
      </c>
      <c r="F150" s="27">
        <f>SUM(F152:F154)</f>
        <v>0</v>
      </c>
      <c r="G150" s="27">
        <f>SUM(G152:G154)</f>
        <v>0</v>
      </c>
      <c r="H150" s="28">
        <f t="shared" ref="H150:L150" si="43">SUM(H152:H154)</f>
        <v>0</v>
      </c>
      <c r="I150" s="28">
        <f t="shared" si="43"/>
        <v>0</v>
      </c>
      <c r="J150" s="27">
        <f t="shared" si="43"/>
        <v>0</v>
      </c>
      <c r="K150" s="28">
        <f t="shared" si="43"/>
        <v>0</v>
      </c>
      <c r="L150" s="27">
        <f t="shared" si="43"/>
        <v>707600</v>
      </c>
      <c r="M150" s="27">
        <f>SUM(M152:M154)</f>
        <v>0</v>
      </c>
      <c r="N150" s="27">
        <f>SUM(N152:N154)</f>
        <v>0</v>
      </c>
      <c r="O150" s="27">
        <f>SUM(O152:O154)</f>
        <v>0</v>
      </c>
      <c r="P150" s="27">
        <f>SUM(P152:P154)</f>
        <v>0</v>
      </c>
      <c r="Q150" s="27">
        <f t="shared" ref="Q150" si="44">SUM(Q152:Q154)</f>
        <v>0</v>
      </c>
    </row>
    <row r="151" spans="1:21" ht="15" customHeight="1" x14ac:dyDescent="0.25">
      <c r="A151" s="78"/>
      <c r="B151" s="47"/>
      <c r="C151" s="64"/>
      <c r="D151" s="18" t="s">
        <v>2</v>
      </c>
      <c r="E151" s="27">
        <f>SUM(F151:Q151)</f>
        <v>0</v>
      </c>
      <c r="F151" s="27">
        <v>0</v>
      </c>
      <c r="G151" s="27">
        <v>0</v>
      </c>
      <c r="H151" s="28">
        <v>0</v>
      </c>
      <c r="I151" s="28">
        <v>0</v>
      </c>
      <c r="J151" s="27">
        <v>0</v>
      </c>
      <c r="K151" s="28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</row>
    <row r="152" spans="1:21" ht="30.75" customHeight="1" x14ac:dyDescent="0.25">
      <c r="A152" s="78"/>
      <c r="B152" s="47"/>
      <c r="C152" s="64"/>
      <c r="D152" s="9" t="s">
        <v>67</v>
      </c>
      <c r="E152" s="40">
        <f>SUM(F152:Q152)</f>
        <v>707600</v>
      </c>
      <c r="F152" s="40">
        <v>0</v>
      </c>
      <c r="G152" s="40">
        <v>0</v>
      </c>
      <c r="H152" s="26">
        <v>0</v>
      </c>
      <c r="I152" s="26">
        <v>0</v>
      </c>
      <c r="J152" s="42">
        <v>0</v>
      </c>
      <c r="K152" s="26">
        <v>0</v>
      </c>
      <c r="L152" s="40">
        <v>707600</v>
      </c>
      <c r="M152" s="40">
        <v>0</v>
      </c>
      <c r="N152" s="40">
        <v>0</v>
      </c>
      <c r="O152" s="40">
        <v>0</v>
      </c>
      <c r="P152" s="40">
        <v>0</v>
      </c>
      <c r="Q152" s="40">
        <v>0</v>
      </c>
    </row>
    <row r="153" spans="1:21" ht="17.25" customHeight="1" x14ac:dyDescent="0.25">
      <c r="A153" s="78"/>
      <c r="B153" s="47"/>
      <c r="C153" s="64"/>
      <c r="D153" s="9" t="s">
        <v>3</v>
      </c>
      <c r="E153" s="40">
        <f>SUM(F153:Q153)</f>
        <v>0</v>
      </c>
      <c r="F153" s="40">
        <v>0</v>
      </c>
      <c r="G153" s="40">
        <v>0</v>
      </c>
      <c r="H153" s="26">
        <v>0</v>
      </c>
      <c r="I153" s="26">
        <v>0</v>
      </c>
      <c r="J153" s="42">
        <v>0</v>
      </c>
      <c r="K153" s="26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  <c r="Q153" s="40">
        <v>0</v>
      </c>
    </row>
    <row r="154" spans="1:21" ht="141.75" customHeight="1" x14ac:dyDescent="0.25">
      <c r="A154" s="79"/>
      <c r="B154" s="48"/>
      <c r="C154" s="65"/>
      <c r="D154" s="9" t="s">
        <v>68</v>
      </c>
      <c r="E154" s="40">
        <f>SUM(F154:Q154)</f>
        <v>0</v>
      </c>
      <c r="F154" s="40">
        <v>0</v>
      </c>
      <c r="G154" s="40">
        <v>0</v>
      </c>
      <c r="H154" s="26">
        <v>0</v>
      </c>
      <c r="I154" s="26">
        <v>0</v>
      </c>
      <c r="J154" s="42">
        <v>0</v>
      </c>
      <c r="K154" s="26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0">
        <v>0</v>
      </c>
    </row>
    <row r="155" spans="1:21" x14ac:dyDescent="0.25">
      <c r="A155" s="77"/>
      <c r="B155" s="49" t="s">
        <v>83</v>
      </c>
      <c r="C155" s="63"/>
      <c r="D155" s="18" t="s">
        <v>69</v>
      </c>
      <c r="E155" s="27">
        <f t="shared" ref="E155:Q155" si="45">SUM(E157:E159)</f>
        <v>707600</v>
      </c>
      <c r="F155" s="27">
        <f t="shared" si="45"/>
        <v>0</v>
      </c>
      <c r="G155" s="27">
        <f t="shared" si="45"/>
        <v>0</v>
      </c>
      <c r="H155" s="28">
        <f t="shared" si="45"/>
        <v>0</v>
      </c>
      <c r="I155" s="28">
        <f t="shared" si="45"/>
        <v>0</v>
      </c>
      <c r="J155" s="27">
        <f t="shared" si="45"/>
        <v>0</v>
      </c>
      <c r="K155" s="28">
        <f t="shared" si="45"/>
        <v>0</v>
      </c>
      <c r="L155" s="27">
        <f t="shared" si="45"/>
        <v>707600</v>
      </c>
      <c r="M155" s="27">
        <f t="shared" si="45"/>
        <v>0</v>
      </c>
      <c r="N155" s="27">
        <f t="shared" si="45"/>
        <v>0</v>
      </c>
      <c r="O155" s="27">
        <f t="shared" si="45"/>
        <v>0</v>
      </c>
      <c r="P155" s="27">
        <f t="shared" si="45"/>
        <v>0</v>
      </c>
      <c r="Q155" s="27">
        <f t="shared" si="45"/>
        <v>0</v>
      </c>
    </row>
    <row r="156" spans="1:21" x14ac:dyDescent="0.25">
      <c r="A156" s="78"/>
      <c r="B156" s="50"/>
      <c r="C156" s="64"/>
      <c r="D156" s="18" t="s">
        <v>2</v>
      </c>
      <c r="E156" s="27">
        <v>0</v>
      </c>
      <c r="F156" s="27">
        <v>0</v>
      </c>
      <c r="G156" s="27">
        <v>0</v>
      </c>
      <c r="H156" s="28">
        <v>0</v>
      </c>
      <c r="I156" s="28">
        <v>0</v>
      </c>
      <c r="J156" s="27">
        <v>0</v>
      </c>
      <c r="K156" s="28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</row>
    <row r="157" spans="1:21" ht="30.75" customHeight="1" x14ac:dyDescent="0.25">
      <c r="A157" s="78"/>
      <c r="B157" s="50"/>
      <c r="C157" s="64"/>
      <c r="D157" s="9" t="s">
        <v>67</v>
      </c>
      <c r="E157" s="40">
        <f>SUM(F157:Q157)</f>
        <v>707600</v>
      </c>
      <c r="F157" s="40">
        <f t="shared" ref="F157:Q157" si="46">F152</f>
        <v>0</v>
      </c>
      <c r="G157" s="40">
        <f t="shared" si="46"/>
        <v>0</v>
      </c>
      <c r="H157" s="26">
        <f t="shared" si="46"/>
        <v>0</v>
      </c>
      <c r="I157" s="26">
        <f t="shared" si="46"/>
        <v>0</v>
      </c>
      <c r="J157" s="42">
        <f t="shared" si="46"/>
        <v>0</v>
      </c>
      <c r="K157" s="26">
        <f t="shared" si="46"/>
        <v>0</v>
      </c>
      <c r="L157" s="40">
        <f t="shared" si="46"/>
        <v>707600</v>
      </c>
      <c r="M157" s="40">
        <f t="shared" si="46"/>
        <v>0</v>
      </c>
      <c r="N157" s="40">
        <f t="shared" si="46"/>
        <v>0</v>
      </c>
      <c r="O157" s="40">
        <f t="shared" si="46"/>
        <v>0</v>
      </c>
      <c r="P157" s="40">
        <f t="shared" si="46"/>
        <v>0</v>
      </c>
      <c r="Q157" s="40">
        <f t="shared" si="46"/>
        <v>0</v>
      </c>
    </row>
    <row r="158" spans="1:21" ht="18" customHeight="1" x14ac:dyDescent="0.25">
      <c r="A158" s="78"/>
      <c r="B158" s="50"/>
      <c r="C158" s="64"/>
      <c r="D158" s="9" t="s">
        <v>3</v>
      </c>
      <c r="E158" s="40">
        <f>SUM(F158:Q158)</f>
        <v>0</v>
      </c>
      <c r="F158" s="40">
        <f t="shared" ref="F158:G158" si="47">F153</f>
        <v>0</v>
      </c>
      <c r="G158" s="40">
        <f t="shared" si="47"/>
        <v>0</v>
      </c>
      <c r="H158" s="26">
        <f>H153</f>
        <v>0</v>
      </c>
      <c r="I158" s="26">
        <f t="shared" ref="I158:Q158" si="48">I153</f>
        <v>0</v>
      </c>
      <c r="J158" s="42">
        <f t="shared" si="48"/>
        <v>0</v>
      </c>
      <c r="K158" s="26">
        <f t="shared" si="48"/>
        <v>0</v>
      </c>
      <c r="L158" s="40">
        <f t="shared" si="48"/>
        <v>0</v>
      </c>
      <c r="M158" s="40">
        <f t="shared" si="48"/>
        <v>0</v>
      </c>
      <c r="N158" s="40">
        <f t="shared" si="48"/>
        <v>0</v>
      </c>
      <c r="O158" s="40">
        <f t="shared" si="48"/>
        <v>0</v>
      </c>
      <c r="P158" s="40">
        <f t="shared" si="48"/>
        <v>0</v>
      </c>
      <c r="Q158" s="40">
        <f t="shared" si="48"/>
        <v>0</v>
      </c>
    </row>
    <row r="159" spans="1:21" ht="30.75" customHeight="1" x14ac:dyDescent="0.25">
      <c r="A159" s="79"/>
      <c r="B159" s="51"/>
      <c r="C159" s="65"/>
      <c r="D159" s="9" t="s">
        <v>68</v>
      </c>
      <c r="E159" s="40">
        <f>SUM(F159:Q159)</f>
        <v>0</v>
      </c>
      <c r="F159" s="40">
        <f t="shared" ref="F159:G159" si="49">F154</f>
        <v>0</v>
      </c>
      <c r="G159" s="40">
        <f t="shared" si="49"/>
        <v>0</v>
      </c>
      <c r="H159" s="26">
        <f>H154</f>
        <v>0</v>
      </c>
      <c r="I159" s="26">
        <f t="shared" ref="I159:Q159" si="50">I154</f>
        <v>0</v>
      </c>
      <c r="J159" s="42">
        <f t="shared" si="50"/>
        <v>0</v>
      </c>
      <c r="K159" s="26">
        <f t="shared" si="50"/>
        <v>0</v>
      </c>
      <c r="L159" s="40">
        <f t="shared" si="50"/>
        <v>0</v>
      </c>
      <c r="M159" s="40">
        <f t="shared" si="50"/>
        <v>0</v>
      </c>
      <c r="N159" s="40">
        <f t="shared" si="50"/>
        <v>0</v>
      </c>
      <c r="O159" s="40">
        <f t="shared" si="50"/>
        <v>0</v>
      </c>
      <c r="P159" s="40">
        <f t="shared" si="50"/>
        <v>0</v>
      </c>
      <c r="Q159" s="40">
        <f t="shared" si="50"/>
        <v>0</v>
      </c>
    </row>
    <row r="160" spans="1:21" ht="15" customHeight="1" x14ac:dyDescent="0.25">
      <c r="A160" s="60"/>
      <c r="B160" s="46" t="s">
        <v>35</v>
      </c>
      <c r="C160" s="49"/>
      <c r="D160" s="18" t="s">
        <v>69</v>
      </c>
      <c r="E160" s="40">
        <v>0</v>
      </c>
      <c r="F160" s="40">
        <v>0</v>
      </c>
      <c r="G160" s="40">
        <v>0</v>
      </c>
      <c r="H160" s="26">
        <v>0</v>
      </c>
      <c r="I160" s="26">
        <v>0</v>
      </c>
      <c r="J160" s="42">
        <v>0</v>
      </c>
      <c r="K160" s="26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  <c r="Q160" s="40">
        <v>0</v>
      </c>
    </row>
    <row r="161" spans="1:20" ht="15" customHeight="1" x14ac:dyDescent="0.25">
      <c r="A161" s="61"/>
      <c r="B161" s="47"/>
      <c r="C161" s="50"/>
      <c r="D161" s="18" t="s">
        <v>2</v>
      </c>
      <c r="E161" s="40">
        <f>SUM(F161:Q161)</f>
        <v>0</v>
      </c>
      <c r="F161" s="40">
        <v>0</v>
      </c>
      <c r="G161" s="40">
        <v>0</v>
      </c>
      <c r="H161" s="26">
        <v>0</v>
      </c>
      <c r="I161" s="26">
        <v>0</v>
      </c>
      <c r="J161" s="42">
        <v>0</v>
      </c>
      <c r="K161" s="26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  <c r="Q161" s="40">
        <v>0</v>
      </c>
    </row>
    <row r="162" spans="1:20" ht="30.75" customHeight="1" x14ac:dyDescent="0.25">
      <c r="A162" s="61"/>
      <c r="B162" s="47"/>
      <c r="C162" s="50"/>
      <c r="D162" s="9" t="s">
        <v>67</v>
      </c>
      <c r="E162" s="40">
        <v>0</v>
      </c>
      <c r="F162" s="40">
        <v>0</v>
      </c>
      <c r="G162" s="40">
        <v>0</v>
      </c>
      <c r="H162" s="26">
        <v>0</v>
      </c>
      <c r="I162" s="26">
        <v>0</v>
      </c>
      <c r="J162" s="42">
        <v>0</v>
      </c>
      <c r="K162" s="26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40">
        <v>0</v>
      </c>
    </row>
    <row r="163" spans="1:20" ht="18" customHeight="1" x14ac:dyDescent="0.25">
      <c r="A163" s="61"/>
      <c r="B163" s="47"/>
      <c r="C163" s="50"/>
      <c r="D163" s="9" t="s">
        <v>3</v>
      </c>
      <c r="E163" s="40">
        <v>0</v>
      </c>
      <c r="F163" s="40">
        <v>0</v>
      </c>
      <c r="G163" s="40">
        <v>0</v>
      </c>
      <c r="H163" s="26">
        <v>0</v>
      </c>
      <c r="I163" s="26">
        <v>0</v>
      </c>
      <c r="J163" s="42">
        <v>0</v>
      </c>
      <c r="K163" s="26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  <c r="Q163" s="40">
        <v>0</v>
      </c>
    </row>
    <row r="164" spans="1:20" ht="30.75" customHeight="1" x14ac:dyDescent="0.25">
      <c r="A164" s="62"/>
      <c r="B164" s="48"/>
      <c r="C164" s="51"/>
      <c r="D164" s="9" t="s">
        <v>68</v>
      </c>
      <c r="E164" s="40">
        <v>0</v>
      </c>
      <c r="F164" s="40">
        <v>0</v>
      </c>
      <c r="G164" s="40">
        <v>0</v>
      </c>
      <c r="H164" s="26">
        <v>0</v>
      </c>
      <c r="I164" s="26">
        <v>0</v>
      </c>
      <c r="J164" s="42">
        <v>0</v>
      </c>
      <c r="K164" s="26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0">
        <v>0</v>
      </c>
    </row>
    <row r="165" spans="1:20" ht="15" customHeight="1" x14ac:dyDescent="0.25">
      <c r="A165" s="99" t="s">
        <v>36</v>
      </c>
      <c r="B165" s="100"/>
      <c r="C165" s="43"/>
      <c r="D165" s="18" t="s">
        <v>69</v>
      </c>
      <c r="E165" s="13">
        <f>SUM(E167:E169)</f>
        <v>393116599.05000001</v>
      </c>
      <c r="F165" s="13">
        <f t="shared" ref="F165:L165" si="51">SUM(F167:F169)</f>
        <v>73867521.670000002</v>
      </c>
      <c r="G165" s="13">
        <f t="shared" si="51"/>
        <v>53424362.990000002</v>
      </c>
      <c r="H165" s="25">
        <f t="shared" si="51"/>
        <v>87212734.820000008</v>
      </c>
      <c r="I165" s="13">
        <f t="shared" si="51"/>
        <v>71029260</v>
      </c>
      <c r="J165" s="13">
        <f t="shared" si="51"/>
        <v>36287667.280000001</v>
      </c>
      <c r="K165" s="40">
        <f t="shared" si="51"/>
        <v>35825104.140000001</v>
      </c>
      <c r="L165" s="40">
        <f t="shared" si="51"/>
        <v>35469948.149999999</v>
      </c>
      <c r="M165" s="40">
        <v>0</v>
      </c>
      <c r="N165" s="40">
        <v>0</v>
      </c>
      <c r="O165" s="40">
        <v>0</v>
      </c>
      <c r="P165" s="40">
        <v>0</v>
      </c>
      <c r="Q165" s="40">
        <v>0</v>
      </c>
      <c r="R165" s="5"/>
    </row>
    <row r="166" spans="1:20" x14ac:dyDescent="0.25">
      <c r="A166" s="101"/>
      <c r="B166" s="102"/>
      <c r="C166" s="44"/>
      <c r="D166" s="18" t="s">
        <v>2</v>
      </c>
      <c r="E166" s="13">
        <f>SUM(F166:Q166)</f>
        <v>0</v>
      </c>
      <c r="F166" s="13">
        <v>0</v>
      </c>
      <c r="G166" s="13">
        <v>0</v>
      </c>
      <c r="H166" s="25">
        <v>0</v>
      </c>
      <c r="I166" s="13">
        <v>0</v>
      </c>
      <c r="J166" s="13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0">
        <v>0</v>
      </c>
      <c r="R166" s="5"/>
    </row>
    <row r="167" spans="1:20" ht="30.75" customHeight="1" x14ac:dyDescent="0.25">
      <c r="A167" s="101"/>
      <c r="B167" s="102"/>
      <c r="C167" s="44"/>
      <c r="D167" s="9" t="s">
        <v>67</v>
      </c>
      <c r="E167" s="40">
        <f>F167+G167+H167+I167+J167+K167+L167+M167+N167+O167+P167+Q167</f>
        <v>79836600</v>
      </c>
      <c r="F167" s="40">
        <f t="shared" ref="F167:L167" si="52">F47+F64+F75+F141+F157</f>
        <v>18953900</v>
      </c>
      <c r="G167" s="40">
        <f t="shared" si="52"/>
        <v>15016700</v>
      </c>
      <c r="H167" s="40">
        <f t="shared" si="52"/>
        <v>33291000</v>
      </c>
      <c r="I167" s="40">
        <f t="shared" si="52"/>
        <v>2112500</v>
      </c>
      <c r="J167" s="42">
        <f t="shared" si="52"/>
        <v>1580800</v>
      </c>
      <c r="K167" s="40">
        <f t="shared" si="52"/>
        <v>4063700</v>
      </c>
      <c r="L167" s="40">
        <f t="shared" si="52"/>
        <v>4818000</v>
      </c>
      <c r="M167" s="40">
        <v>0</v>
      </c>
      <c r="N167" s="40">
        <v>0</v>
      </c>
      <c r="O167" s="40">
        <v>0</v>
      </c>
      <c r="P167" s="40">
        <v>0</v>
      </c>
      <c r="Q167" s="40">
        <v>0</v>
      </c>
    </row>
    <row r="168" spans="1:20" ht="15" customHeight="1" x14ac:dyDescent="0.25">
      <c r="A168" s="101"/>
      <c r="B168" s="102"/>
      <c r="C168" s="44"/>
      <c r="D168" s="9" t="s">
        <v>3</v>
      </c>
      <c r="E168" s="40">
        <f>F168+G168+H168+I168+J168+K168+L168+M168+N168+O168+P168+Q168</f>
        <v>312039999.05000001</v>
      </c>
      <c r="F168" s="40">
        <f t="shared" ref="F168:L169" si="53">F32+F48+F65+F81+F142+F158</f>
        <v>53693621.670000002</v>
      </c>
      <c r="G168" s="40">
        <f t="shared" si="53"/>
        <v>38387662.990000002</v>
      </c>
      <c r="H168" s="40">
        <f t="shared" si="53"/>
        <v>53921734.820000008</v>
      </c>
      <c r="I168" s="40">
        <f t="shared" si="53"/>
        <v>68916760</v>
      </c>
      <c r="J168" s="42">
        <f t="shared" si="53"/>
        <v>34706867.280000001</v>
      </c>
      <c r="K168" s="40">
        <f t="shared" si="53"/>
        <v>31761404.140000001</v>
      </c>
      <c r="L168" s="40">
        <f t="shared" si="53"/>
        <v>30651948.149999999</v>
      </c>
      <c r="M168" s="40">
        <v>0</v>
      </c>
      <c r="N168" s="40">
        <v>0</v>
      </c>
      <c r="O168" s="40">
        <v>0</v>
      </c>
      <c r="P168" s="40">
        <v>0</v>
      </c>
      <c r="Q168" s="40">
        <v>0</v>
      </c>
      <c r="S168" s="5"/>
    </row>
    <row r="169" spans="1:20" ht="30.75" customHeight="1" x14ac:dyDescent="0.25">
      <c r="A169" s="103"/>
      <c r="B169" s="104"/>
      <c r="C169" s="45"/>
      <c r="D169" s="9" t="s">
        <v>68</v>
      </c>
      <c r="E169" s="40">
        <f>F169+G169+H169+I169+J169+K169+L169+M169+N169+O169+P169+Q169</f>
        <v>1240000</v>
      </c>
      <c r="F169" s="40">
        <f t="shared" si="53"/>
        <v>1220000</v>
      </c>
      <c r="G169" s="40">
        <f t="shared" si="53"/>
        <v>20000</v>
      </c>
      <c r="H169" s="40">
        <f t="shared" si="53"/>
        <v>0</v>
      </c>
      <c r="I169" s="40">
        <f t="shared" si="53"/>
        <v>0</v>
      </c>
      <c r="J169" s="42">
        <f t="shared" si="53"/>
        <v>0</v>
      </c>
      <c r="K169" s="40">
        <f t="shared" si="53"/>
        <v>0</v>
      </c>
      <c r="L169" s="40">
        <f t="shared" si="53"/>
        <v>0</v>
      </c>
      <c r="M169" s="40">
        <v>0</v>
      </c>
      <c r="N169" s="40">
        <v>0</v>
      </c>
      <c r="O169" s="40">
        <v>0</v>
      </c>
      <c r="P169" s="40">
        <v>0</v>
      </c>
      <c r="Q169" s="40">
        <v>0</v>
      </c>
      <c r="S169" s="5"/>
    </row>
    <row r="170" spans="1:20" ht="12.75" customHeight="1" x14ac:dyDescent="0.25">
      <c r="A170" s="90"/>
      <c r="B170" s="93" t="s">
        <v>66</v>
      </c>
      <c r="C170" s="82"/>
      <c r="D170" s="18" t="s">
        <v>69</v>
      </c>
      <c r="E170" s="40">
        <f>SUM(E171:E174)</f>
        <v>32164166.140000001</v>
      </c>
      <c r="F170" s="40">
        <v>0</v>
      </c>
      <c r="G170" s="40">
        <v>0</v>
      </c>
      <c r="H170" s="26">
        <f>SUM(H171:H174)</f>
        <v>28190532.199999999</v>
      </c>
      <c r="I170" s="40">
        <f>SUM(I171:I174)</f>
        <v>3973633.94</v>
      </c>
      <c r="J170" s="42">
        <f>SUM(J171:J174)</f>
        <v>0</v>
      </c>
      <c r="K170" s="40">
        <f>SUM(K171:K174)</f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  <c r="Q170" s="40">
        <v>0</v>
      </c>
    </row>
    <row r="171" spans="1:20" x14ac:dyDescent="0.25">
      <c r="A171" s="91"/>
      <c r="B171" s="94"/>
      <c r="C171" s="83"/>
      <c r="D171" s="18" t="s">
        <v>2</v>
      </c>
      <c r="E171" s="40">
        <v>0</v>
      </c>
      <c r="F171" s="40">
        <v>0</v>
      </c>
      <c r="G171" s="40">
        <v>0</v>
      </c>
      <c r="H171" s="26">
        <v>0</v>
      </c>
      <c r="I171" s="40">
        <v>0</v>
      </c>
      <c r="J171" s="42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  <c r="Q171" s="40">
        <v>0</v>
      </c>
      <c r="T171" s="7"/>
    </row>
    <row r="172" spans="1:20" ht="30.75" customHeight="1" x14ac:dyDescent="0.25">
      <c r="A172" s="91"/>
      <c r="B172" s="94"/>
      <c r="C172" s="83"/>
      <c r="D172" s="9" t="s">
        <v>67</v>
      </c>
      <c r="E172" s="40">
        <f>SUM(F172:Q172)</f>
        <v>10800000</v>
      </c>
      <c r="F172" s="40">
        <v>0</v>
      </c>
      <c r="G172" s="40">
        <v>0</v>
      </c>
      <c r="H172" s="26">
        <v>10800000</v>
      </c>
      <c r="I172" s="40">
        <v>0</v>
      </c>
      <c r="J172" s="42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S172" s="5"/>
    </row>
    <row r="173" spans="1:20" ht="15.75" customHeight="1" x14ac:dyDescent="0.25">
      <c r="A173" s="91"/>
      <c r="B173" s="94"/>
      <c r="C173" s="83"/>
      <c r="D173" s="9" t="s">
        <v>3</v>
      </c>
      <c r="E173" s="40">
        <f>SUM(F173:Q173)</f>
        <v>21364166.140000001</v>
      </c>
      <c r="F173" s="40">
        <v>0</v>
      </c>
      <c r="G173" s="40">
        <v>0</v>
      </c>
      <c r="H173" s="26">
        <v>17390532.199999999</v>
      </c>
      <c r="I173" s="26">
        <v>3973633.94</v>
      </c>
      <c r="J173" s="42">
        <v>0</v>
      </c>
      <c r="K173" s="26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0">
        <v>0</v>
      </c>
      <c r="S173" s="5"/>
    </row>
    <row r="174" spans="1:20" ht="30.75" customHeight="1" x14ac:dyDescent="0.25">
      <c r="A174" s="92"/>
      <c r="B174" s="95"/>
      <c r="C174" s="84"/>
      <c r="D174" s="9" t="s">
        <v>68</v>
      </c>
      <c r="E174" s="40">
        <f>SUM(F174:Q174)</f>
        <v>0</v>
      </c>
      <c r="F174" s="40">
        <v>0</v>
      </c>
      <c r="G174" s="40">
        <v>0</v>
      </c>
      <c r="H174" s="26">
        <v>0</v>
      </c>
      <c r="I174" s="26">
        <v>0</v>
      </c>
      <c r="J174" s="42">
        <v>0</v>
      </c>
      <c r="K174" s="26">
        <v>0</v>
      </c>
      <c r="L174" s="26">
        <v>0</v>
      </c>
      <c r="M174" s="26">
        <v>0</v>
      </c>
      <c r="N174" s="40">
        <v>0</v>
      </c>
      <c r="O174" s="40">
        <v>0</v>
      </c>
      <c r="P174" s="40">
        <v>0</v>
      </c>
      <c r="Q174" s="40">
        <v>0</v>
      </c>
    </row>
    <row r="175" spans="1:20" x14ac:dyDescent="0.25">
      <c r="A175" s="90"/>
      <c r="B175" s="93" t="s">
        <v>38</v>
      </c>
      <c r="C175" s="85"/>
      <c r="D175" s="18" t="s">
        <v>69</v>
      </c>
      <c r="E175" s="13">
        <f>SUM(E176:E179)</f>
        <v>360952432.90999997</v>
      </c>
      <c r="F175" s="13">
        <v>73867521.670000002</v>
      </c>
      <c r="G175" s="13">
        <v>53424362.990000002</v>
      </c>
      <c r="H175" s="26">
        <v>59022202.620000005</v>
      </c>
      <c r="I175" s="26">
        <f>I176+I177+I178+I179</f>
        <v>67055626.060000002</v>
      </c>
      <c r="J175" s="42">
        <f>J176+J177+J178+J179</f>
        <v>36287667.280000001</v>
      </c>
      <c r="K175" s="26">
        <f>K176+K177+K178+K179</f>
        <v>35825104.140000001</v>
      </c>
      <c r="L175" s="26">
        <f>L176+L177+L178+L179</f>
        <v>35469948.149999999</v>
      </c>
      <c r="M175" s="25">
        <v>0</v>
      </c>
      <c r="N175" s="13">
        <v>0</v>
      </c>
      <c r="O175" s="13">
        <v>0</v>
      </c>
      <c r="P175" s="13">
        <v>0</v>
      </c>
      <c r="Q175" s="13">
        <v>0</v>
      </c>
    </row>
    <row r="176" spans="1:20" x14ac:dyDescent="0.25">
      <c r="A176" s="91"/>
      <c r="B176" s="94"/>
      <c r="C176" s="86"/>
      <c r="D176" s="18" t="s">
        <v>2</v>
      </c>
      <c r="E176" s="13">
        <v>0</v>
      </c>
      <c r="F176" s="13">
        <v>0</v>
      </c>
      <c r="G176" s="40">
        <v>0</v>
      </c>
      <c r="H176" s="26">
        <v>0</v>
      </c>
      <c r="I176" s="26">
        <v>0</v>
      </c>
      <c r="J176" s="42">
        <v>0</v>
      </c>
      <c r="K176" s="26">
        <v>0</v>
      </c>
      <c r="L176" s="26">
        <v>0</v>
      </c>
      <c r="M176" s="26">
        <v>0</v>
      </c>
      <c r="N176" s="40">
        <v>0</v>
      </c>
      <c r="O176" s="40">
        <v>0</v>
      </c>
      <c r="P176" s="40">
        <v>0</v>
      </c>
      <c r="Q176" s="40">
        <v>0</v>
      </c>
    </row>
    <row r="177" spans="1:21" ht="30.75" customHeight="1" x14ac:dyDescent="0.25">
      <c r="A177" s="91"/>
      <c r="B177" s="94"/>
      <c r="C177" s="86"/>
      <c r="D177" s="9" t="s">
        <v>67</v>
      </c>
      <c r="E177" s="13">
        <f>SUM(F177:Q177)</f>
        <v>69036600</v>
      </c>
      <c r="F177" s="13">
        <v>18953900</v>
      </c>
      <c r="G177" s="13">
        <v>15016700</v>
      </c>
      <c r="H177" s="26">
        <v>22491000</v>
      </c>
      <c r="I177" s="26">
        <v>2112500</v>
      </c>
      <c r="J177" s="42">
        <f>J167</f>
        <v>1580800</v>
      </c>
      <c r="K177" s="26">
        <f>K167</f>
        <v>4063700</v>
      </c>
      <c r="L177" s="26">
        <f>L167</f>
        <v>4818000</v>
      </c>
      <c r="M177" s="25">
        <v>0</v>
      </c>
      <c r="N177" s="13">
        <v>0</v>
      </c>
      <c r="O177" s="13">
        <v>0</v>
      </c>
      <c r="P177" s="13">
        <v>0</v>
      </c>
      <c r="Q177" s="13">
        <v>0</v>
      </c>
      <c r="S177" s="5"/>
    </row>
    <row r="178" spans="1:21" ht="17.25" customHeight="1" x14ac:dyDescent="0.25">
      <c r="A178" s="91"/>
      <c r="B178" s="94"/>
      <c r="C178" s="86"/>
      <c r="D178" s="9" t="s">
        <v>3</v>
      </c>
      <c r="E178" s="40">
        <f>SUM(F178:Q178)</f>
        <v>290675832.90999997</v>
      </c>
      <c r="F178" s="40">
        <v>53693621.670000002</v>
      </c>
      <c r="G178" s="40">
        <v>38387662.990000002</v>
      </c>
      <c r="H178" s="26">
        <v>36531202.620000005</v>
      </c>
      <c r="I178" s="26">
        <f>I165-I170-I177</f>
        <v>64943126.060000002</v>
      </c>
      <c r="J178" s="42">
        <f>J165-J170-J177</f>
        <v>34706867.280000001</v>
      </c>
      <c r="K178" s="26">
        <f>K165-K170-K177</f>
        <v>31761404.140000001</v>
      </c>
      <c r="L178" s="26">
        <f>L165-L170-L177</f>
        <v>30651948.149999999</v>
      </c>
      <c r="M178" s="26">
        <v>0</v>
      </c>
      <c r="N178" s="40">
        <v>0</v>
      </c>
      <c r="O178" s="40">
        <v>0</v>
      </c>
      <c r="P178" s="40">
        <v>0</v>
      </c>
      <c r="Q178" s="40">
        <v>0</v>
      </c>
      <c r="S178" s="5"/>
    </row>
    <row r="179" spans="1:21" ht="30.75" customHeight="1" x14ac:dyDescent="0.25">
      <c r="A179" s="92"/>
      <c r="B179" s="95"/>
      <c r="C179" s="87"/>
      <c r="D179" s="9" t="s">
        <v>68</v>
      </c>
      <c r="E179" s="13">
        <f>SUM(F179:Q179)</f>
        <v>1240000</v>
      </c>
      <c r="F179" s="13">
        <v>1220000</v>
      </c>
      <c r="G179" s="13">
        <v>20000</v>
      </c>
      <c r="H179" s="26">
        <v>0</v>
      </c>
      <c r="I179" s="26">
        <v>0</v>
      </c>
      <c r="J179" s="42">
        <v>0</v>
      </c>
      <c r="K179" s="26">
        <v>0</v>
      </c>
      <c r="L179" s="25">
        <v>0</v>
      </c>
      <c r="M179" s="25">
        <v>0</v>
      </c>
      <c r="N179" s="13">
        <v>0</v>
      </c>
      <c r="O179" s="13">
        <v>0</v>
      </c>
      <c r="P179" s="13">
        <v>0</v>
      </c>
      <c r="Q179" s="13">
        <v>0</v>
      </c>
    </row>
    <row r="180" spans="1:21" x14ac:dyDescent="0.25">
      <c r="A180" s="30"/>
      <c r="B180" s="31" t="s">
        <v>37</v>
      </c>
      <c r="C180" s="32"/>
      <c r="D180" s="12"/>
      <c r="E180" s="12"/>
      <c r="F180" s="12"/>
      <c r="G180" s="11"/>
      <c r="H180" s="26"/>
      <c r="I180" s="26"/>
      <c r="J180" s="42"/>
      <c r="K180" s="26"/>
      <c r="L180" s="11"/>
      <c r="M180" s="11"/>
      <c r="N180" s="11"/>
      <c r="O180" s="11"/>
      <c r="P180" s="11"/>
      <c r="Q180" s="11"/>
      <c r="U180" s="5"/>
    </row>
    <row r="181" spans="1:21" ht="18" customHeight="1" x14ac:dyDescent="0.25">
      <c r="A181" s="90"/>
      <c r="B181" s="96" t="s">
        <v>39</v>
      </c>
      <c r="C181" s="88"/>
      <c r="D181" s="18" t="s">
        <v>69</v>
      </c>
      <c r="E181" s="13">
        <f>SUM(E182:E185)</f>
        <v>341249897.83000004</v>
      </c>
      <c r="F181" s="13">
        <f t="shared" ref="F181:J181" si="54">SUM(F182:F185)</f>
        <v>52832743.890000001</v>
      </c>
      <c r="G181" s="13">
        <f t="shared" si="54"/>
        <v>51272439.550000004</v>
      </c>
      <c r="H181" s="25">
        <f t="shared" si="54"/>
        <v>86812734.820000008</v>
      </c>
      <c r="I181" s="25">
        <f t="shared" si="54"/>
        <v>42749260</v>
      </c>
      <c r="J181" s="13">
        <f t="shared" si="54"/>
        <v>36287667.280000001</v>
      </c>
      <c r="K181" s="25">
        <f>SUM(K182:K185)</f>
        <v>35825104.140000001</v>
      </c>
      <c r="L181" s="25">
        <f>SUM(L182:L185)</f>
        <v>35469948.149999999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</row>
    <row r="182" spans="1:21" x14ac:dyDescent="0.25">
      <c r="A182" s="91"/>
      <c r="B182" s="96"/>
      <c r="C182" s="88"/>
      <c r="D182" s="18" t="s">
        <v>2</v>
      </c>
      <c r="E182" s="11">
        <v>0</v>
      </c>
      <c r="F182" s="11">
        <v>0</v>
      </c>
      <c r="G182" s="11">
        <v>0</v>
      </c>
      <c r="H182" s="26">
        <v>0</v>
      </c>
      <c r="I182" s="26">
        <v>0</v>
      </c>
      <c r="J182" s="42">
        <v>0</v>
      </c>
      <c r="K182" s="26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</row>
    <row r="183" spans="1:21" ht="30.75" customHeight="1" x14ac:dyDescent="0.25">
      <c r="A183" s="91"/>
      <c r="B183" s="96"/>
      <c r="C183" s="88"/>
      <c r="D183" s="9" t="s">
        <v>67</v>
      </c>
      <c r="E183" s="11">
        <f>SUM(F183:Q183)</f>
        <v>79351600</v>
      </c>
      <c r="F183" s="11">
        <f>F167-F188</f>
        <v>18468900</v>
      </c>
      <c r="G183" s="11">
        <f>G167-G188</f>
        <v>15016700</v>
      </c>
      <c r="H183" s="26">
        <v>33291000</v>
      </c>
      <c r="I183" s="26">
        <v>2112500</v>
      </c>
      <c r="J183" s="42">
        <f>J167</f>
        <v>1580800</v>
      </c>
      <c r="K183" s="26">
        <f>K167</f>
        <v>4063700</v>
      </c>
      <c r="L183" s="26">
        <f>L167</f>
        <v>4818000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</row>
    <row r="184" spans="1:21" ht="17.25" customHeight="1" x14ac:dyDescent="0.25">
      <c r="A184" s="91"/>
      <c r="B184" s="96"/>
      <c r="C184" s="88"/>
      <c r="D184" s="9" t="s">
        <v>3</v>
      </c>
      <c r="E184" s="11">
        <f>SUM(F184:Q184)</f>
        <v>260658297.83000001</v>
      </c>
      <c r="F184" s="11">
        <f>F168-F189</f>
        <v>33143843.890000001</v>
      </c>
      <c r="G184" s="11">
        <f>G168-G189</f>
        <v>36235739.550000004</v>
      </c>
      <c r="H184" s="26">
        <v>53521734.820000008</v>
      </c>
      <c r="I184" s="26">
        <f>I165-I183-I186</f>
        <v>40636760</v>
      </c>
      <c r="J184" s="42">
        <f>J165-J183-J186</f>
        <v>34706867.280000001</v>
      </c>
      <c r="K184" s="26">
        <f>K165-K183-K186</f>
        <v>31761404.140000001</v>
      </c>
      <c r="L184" s="26">
        <f>L165-L183-L186</f>
        <v>30651948.149999999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</row>
    <row r="185" spans="1:21" ht="30.75" customHeight="1" x14ac:dyDescent="0.25">
      <c r="A185" s="92"/>
      <c r="B185" s="96"/>
      <c r="C185" s="88"/>
      <c r="D185" s="9" t="s">
        <v>68</v>
      </c>
      <c r="E185" s="36">
        <f>SUM(F185:Q185)</f>
        <v>1240000</v>
      </c>
      <c r="F185" s="11">
        <v>1220000</v>
      </c>
      <c r="G185" s="11">
        <v>20000</v>
      </c>
      <c r="H185" s="26">
        <v>0</v>
      </c>
      <c r="I185" s="25">
        <v>0</v>
      </c>
      <c r="J185" s="42">
        <v>0</v>
      </c>
      <c r="K185" s="25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</row>
    <row r="186" spans="1:21" x14ac:dyDescent="0.25">
      <c r="A186" s="90"/>
      <c r="B186" s="96" t="s">
        <v>41</v>
      </c>
      <c r="C186" s="89"/>
      <c r="D186" s="18" t="s">
        <v>69</v>
      </c>
      <c r="E186" s="11">
        <f>SUM(E187:E190)</f>
        <v>51866701.219999999</v>
      </c>
      <c r="F186" s="13">
        <f>SUM(F187:F190)</f>
        <v>21034777.780000001</v>
      </c>
      <c r="G186" s="11">
        <f t="shared" ref="G186:Q186" si="55">SUM(G187:G190)</f>
        <v>2151923.44</v>
      </c>
      <c r="H186" s="26">
        <f t="shared" si="55"/>
        <v>400000</v>
      </c>
      <c r="I186" s="26">
        <f t="shared" si="55"/>
        <v>28280000</v>
      </c>
      <c r="J186" s="42">
        <f t="shared" si="55"/>
        <v>0</v>
      </c>
      <c r="K186" s="25">
        <f t="shared" si="55"/>
        <v>0</v>
      </c>
      <c r="L186" s="13">
        <f t="shared" si="55"/>
        <v>0</v>
      </c>
      <c r="M186" s="13">
        <f t="shared" si="55"/>
        <v>0</v>
      </c>
      <c r="N186" s="13">
        <f t="shared" si="55"/>
        <v>0</v>
      </c>
      <c r="O186" s="13">
        <f t="shared" si="55"/>
        <v>0</v>
      </c>
      <c r="P186" s="13">
        <f t="shared" si="55"/>
        <v>0</v>
      </c>
      <c r="Q186" s="13">
        <f t="shared" si="55"/>
        <v>0</v>
      </c>
    </row>
    <row r="187" spans="1:21" ht="19.5" customHeight="1" x14ac:dyDescent="0.25">
      <c r="A187" s="91"/>
      <c r="B187" s="96"/>
      <c r="C187" s="88"/>
      <c r="D187" s="18" t="s">
        <v>2</v>
      </c>
      <c r="E187" s="11">
        <v>0</v>
      </c>
      <c r="F187" s="11">
        <v>0</v>
      </c>
      <c r="G187" s="11">
        <v>0</v>
      </c>
      <c r="H187" s="26">
        <v>0</v>
      </c>
      <c r="I187" s="26">
        <v>0</v>
      </c>
      <c r="J187" s="42">
        <v>0</v>
      </c>
      <c r="K187" s="25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</row>
    <row r="188" spans="1:21" ht="30.75" customHeight="1" x14ac:dyDescent="0.25">
      <c r="A188" s="91"/>
      <c r="B188" s="96"/>
      <c r="C188" s="88"/>
      <c r="D188" s="9" t="s">
        <v>67</v>
      </c>
      <c r="E188" s="11">
        <f>SUM(F188:Q188)</f>
        <v>485000</v>
      </c>
      <c r="F188" s="35">
        <v>485000</v>
      </c>
      <c r="G188" s="13">
        <v>0</v>
      </c>
      <c r="H188" s="25">
        <v>0</v>
      </c>
      <c r="I188" s="25">
        <v>0</v>
      </c>
      <c r="J188" s="13">
        <v>0</v>
      </c>
      <c r="K188" s="25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</row>
    <row r="189" spans="1:21" ht="19.5" customHeight="1" x14ac:dyDescent="0.25">
      <c r="A189" s="91"/>
      <c r="B189" s="96"/>
      <c r="C189" s="88"/>
      <c r="D189" s="9" t="s">
        <v>3</v>
      </c>
      <c r="E189" s="11">
        <f>SUM(F189:Q189)</f>
        <v>51381701.219999999</v>
      </c>
      <c r="F189" s="35">
        <f>20000000+249777.78+300000</f>
        <v>20549777.780000001</v>
      </c>
      <c r="G189" s="35">
        <f>279750.05+1872173.39</f>
        <v>2151923.44</v>
      </c>
      <c r="H189" s="25">
        <v>400000</v>
      </c>
      <c r="I189" s="25">
        <f>27800000+480000</f>
        <v>28280000</v>
      </c>
      <c r="J189" s="13">
        <v>0</v>
      </c>
      <c r="K189" s="25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</row>
    <row r="190" spans="1:21" ht="30.75" customHeight="1" x14ac:dyDescent="0.25">
      <c r="A190" s="92"/>
      <c r="B190" s="96"/>
      <c r="C190" s="88"/>
      <c r="D190" s="9" t="s">
        <v>68</v>
      </c>
      <c r="E190" s="11">
        <v>0</v>
      </c>
      <c r="F190" s="13">
        <v>0</v>
      </c>
      <c r="G190" s="13">
        <v>0</v>
      </c>
      <c r="H190" s="25">
        <v>0</v>
      </c>
      <c r="I190" s="25">
        <v>0</v>
      </c>
      <c r="J190" s="13">
        <v>0</v>
      </c>
      <c r="K190" s="25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</row>
    <row r="191" spans="1:21" ht="12.75" customHeight="1" x14ac:dyDescent="0.25">
      <c r="A191" s="90"/>
      <c r="B191" s="96" t="s">
        <v>40</v>
      </c>
      <c r="C191" s="88"/>
      <c r="D191" s="18" t="s">
        <v>69</v>
      </c>
      <c r="E191" s="11">
        <v>0</v>
      </c>
      <c r="F191" s="13">
        <v>0</v>
      </c>
      <c r="G191" s="13">
        <v>0</v>
      </c>
      <c r="H191" s="25">
        <v>0</v>
      </c>
      <c r="I191" s="25">
        <v>0</v>
      </c>
      <c r="J191" s="13">
        <v>0</v>
      </c>
      <c r="K191" s="25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</row>
    <row r="192" spans="1:21" ht="15.75" customHeight="1" x14ac:dyDescent="0.25">
      <c r="A192" s="91"/>
      <c r="B192" s="96"/>
      <c r="C192" s="88"/>
      <c r="D192" s="18" t="s">
        <v>2</v>
      </c>
      <c r="E192" s="11">
        <v>0</v>
      </c>
      <c r="F192" s="11">
        <v>0</v>
      </c>
      <c r="G192" s="13">
        <v>0</v>
      </c>
      <c r="H192" s="25">
        <v>0</v>
      </c>
      <c r="I192" s="25">
        <v>0</v>
      </c>
      <c r="J192" s="13">
        <v>0</v>
      </c>
      <c r="K192" s="25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</row>
    <row r="193" spans="1:17" ht="31.5" customHeight="1" x14ac:dyDescent="0.25">
      <c r="A193" s="91"/>
      <c r="B193" s="96"/>
      <c r="C193" s="88"/>
      <c r="D193" s="9" t="s">
        <v>67</v>
      </c>
      <c r="E193" s="11">
        <v>0</v>
      </c>
      <c r="F193" s="11">
        <v>0</v>
      </c>
      <c r="G193" s="13">
        <v>0</v>
      </c>
      <c r="H193" s="25">
        <v>0</v>
      </c>
      <c r="I193" s="25">
        <v>0</v>
      </c>
      <c r="J193" s="13">
        <v>0</v>
      </c>
      <c r="K193" s="25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</row>
    <row r="194" spans="1:17" ht="15.75" customHeight="1" x14ac:dyDescent="0.25">
      <c r="A194" s="91"/>
      <c r="B194" s="96"/>
      <c r="C194" s="88"/>
      <c r="D194" s="9" t="s">
        <v>3</v>
      </c>
      <c r="E194" s="11">
        <v>0</v>
      </c>
      <c r="F194" s="11">
        <v>0</v>
      </c>
      <c r="G194" s="13">
        <v>0</v>
      </c>
      <c r="H194" s="25">
        <v>0</v>
      </c>
      <c r="I194" s="25">
        <v>0</v>
      </c>
      <c r="J194" s="13">
        <v>0</v>
      </c>
      <c r="K194" s="25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</row>
    <row r="195" spans="1:17" ht="31.5" customHeight="1" x14ac:dyDescent="0.25">
      <c r="A195" s="92"/>
      <c r="B195" s="96"/>
      <c r="C195" s="88"/>
      <c r="D195" s="9" t="s">
        <v>68</v>
      </c>
      <c r="E195" s="11">
        <v>0</v>
      </c>
      <c r="F195" s="13">
        <v>0</v>
      </c>
      <c r="G195" s="13">
        <v>0</v>
      </c>
      <c r="H195" s="25">
        <v>0</v>
      </c>
      <c r="I195" s="25">
        <v>0</v>
      </c>
      <c r="J195" s="13">
        <v>0</v>
      </c>
      <c r="K195" s="25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</row>
    <row r="202" spans="1:17" x14ac:dyDescent="0.25">
      <c r="F202" s="5"/>
      <c r="H202" s="33"/>
    </row>
    <row r="204" spans="1:17" x14ac:dyDescent="0.25">
      <c r="F204" s="5"/>
    </row>
  </sheetData>
  <mergeCells count="119">
    <mergeCell ref="J3:M3"/>
    <mergeCell ref="N3:Q3"/>
    <mergeCell ref="A7:Q7"/>
    <mergeCell ref="A191:A195"/>
    <mergeCell ref="B191:B195"/>
    <mergeCell ref="C165:C169"/>
    <mergeCell ref="C109:C113"/>
    <mergeCell ref="A165:B169"/>
    <mergeCell ref="A114:A118"/>
    <mergeCell ref="B114:B118"/>
    <mergeCell ref="C114:C118"/>
    <mergeCell ref="A129:A133"/>
    <mergeCell ref="B129:B133"/>
    <mergeCell ref="A134:A138"/>
    <mergeCell ref="C134:C138"/>
    <mergeCell ref="B139:B143"/>
    <mergeCell ref="A144:A148"/>
    <mergeCell ref="B144:B148"/>
    <mergeCell ref="C144:C148"/>
    <mergeCell ref="A139:A143"/>
    <mergeCell ref="B134:B138"/>
    <mergeCell ref="C139:C143"/>
    <mergeCell ref="C129:C133"/>
    <mergeCell ref="A119:A123"/>
    <mergeCell ref="A124:A128"/>
    <mergeCell ref="C170:C174"/>
    <mergeCell ref="C175:C179"/>
    <mergeCell ref="C181:C185"/>
    <mergeCell ref="C186:C190"/>
    <mergeCell ref="C191:C195"/>
    <mergeCell ref="A175:A179"/>
    <mergeCell ref="B175:B179"/>
    <mergeCell ref="A181:A185"/>
    <mergeCell ref="B181:B185"/>
    <mergeCell ref="A186:A190"/>
    <mergeCell ref="B186:B190"/>
    <mergeCell ref="A170:A174"/>
    <mergeCell ref="B170:B174"/>
    <mergeCell ref="A149:Q149"/>
    <mergeCell ref="A150:A154"/>
    <mergeCell ref="B150:B154"/>
    <mergeCell ref="C150:C154"/>
    <mergeCell ref="A155:A159"/>
    <mergeCell ref="B155:B159"/>
    <mergeCell ref="C155:C159"/>
    <mergeCell ref="A160:A164"/>
    <mergeCell ref="C160:C164"/>
    <mergeCell ref="B160:B164"/>
    <mergeCell ref="E9:Q10"/>
    <mergeCell ref="A89:A93"/>
    <mergeCell ref="A94:A98"/>
    <mergeCell ref="A99:A103"/>
    <mergeCell ref="A104:A108"/>
    <mergeCell ref="B9:B11"/>
    <mergeCell ref="A9:A11"/>
    <mergeCell ref="A14:A18"/>
    <mergeCell ref="A24:A28"/>
    <mergeCell ref="A19:A23"/>
    <mergeCell ref="A29:A33"/>
    <mergeCell ref="A40:A44"/>
    <mergeCell ref="A45:A49"/>
    <mergeCell ref="A50:A54"/>
    <mergeCell ref="A13:Q13"/>
    <mergeCell ref="B62:B66"/>
    <mergeCell ref="C104:C108"/>
    <mergeCell ref="B73:B77"/>
    <mergeCell ref="C73:C77"/>
    <mergeCell ref="A88:Q88"/>
    <mergeCell ref="C89:C93"/>
    <mergeCell ref="B89:B93"/>
    <mergeCell ref="B94:B98"/>
    <mergeCell ref="C83:C87"/>
    <mergeCell ref="B109:B113"/>
    <mergeCell ref="C119:C123"/>
    <mergeCell ref="C124:C128"/>
    <mergeCell ref="B119:B123"/>
    <mergeCell ref="B124:B128"/>
    <mergeCell ref="A8:D8"/>
    <mergeCell ref="C9:C11"/>
    <mergeCell ref="D9:D11"/>
    <mergeCell ref="B50:B54"/>
    <mergeCell ref="B40:B44"/>
    <mergeCell ref="C40:C44"/>
    <mergeCell ref="A39:Q39"/>
    <mergeCell ref="A55:Q56"/>
    <mergeCell ref="A34:A38"/>
    <mergeCell ref="C50:C54"/>
    <mergeCell ref="B104:B108"/>
    <mergeCell ref="C94:C98"/>
    <mergeCell ref="C78:C82"/>
    <mergeCell ref="B78:B82"/>
    <mergeCell ref="A78:A82"/>
    <mergeCell ref="A73:A77"/>
    <mergeCell ref="A83:A87"/>
    <mergeCell ref="B83:B87"/>
    <mergeCell ref="A109:A113"/>
    <mergeCell ref="C45:C49"/>
    <mergeCell ref="B99:B103"/>
    <mergeCell ref="B67:B71"/>
    <mergeCell ref="C67:C71"/>
    <mergeCell ref="A72:Q72"/>
    <mergeCell ref="B45:B49"/>
    <mergeCell ref="C57:C61"/>
    <mergeCell ref="B57:B61"/>
    <mergeCell ref="A57:A61"/>
    <mergeCell ref="A62:A66"/>
    <mergeCell ref="A67:A71"/>
    <mergeCell ref="C62:C66"/>
    <mergeCell ref="C99:C103"/>
    <mergeCell ref="C19:C23"/>
    <mergeCell ref="B19:B23"/>
    <mergeCell ref="B24:B28"/>
    <mergeCell ref="C24:C28"/>
    <mergeCell ref="B34:B38"/>
    <mergeCell ref="C34:C38"/>
    <mergeCell ref="B29:B33"/>
    <mergeCell ref="C29:C33"/>
    <mergeCell ref="B14:B18"/>
    <mergeCell ref="C14:C18"/>
  </mergeCells>
  <printOptions horizontalCentered="1"/>
  <pageMargins left="0.39370078740157483" right="0.39370078740157483" top="1.1811023622047245" bottom="0.19685039370078741" header="0" footer="0"/>
  <pageSetup paperSize="9" scale="44" firstPageNumber="6" fitToHeight="6" orientation="landscape" useFirstPageNumber="1" r:id="rId1"/>
  <headerFooter>
    <oddHeader>&amp;C
&amp;"Times New Roman,обычный"&amp;P</oddHeader>
    <evenHeader>&amp;C&amp;P</evenHeader>
    <firstHeader>&amp;C&amp;[6</firstHeader>
  </headerFooter>
  <rowBreaks count="4" manualBreakCount="4">
    <brk id="44" max="16" man="1"/>
    <brk id="87" max="16" man="1"/>
    <brk id="128" max="16" man="1"/>
    <brk id="185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 2 </vt:lpstr>
      <vt:lpstr>'Таблица 2 '!Заголовки_для_печати</vt:lpstr>
      <vt:lpstr>'Таблица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2022-10-26T07:03:31Z</dcterms:modified>
</cp:coreProperties>
</file>