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980" yWindow="-90" windowWidth="15660" windowHeight="8010"/>
  </bookViews>
  <sheets>
    <sheet name="2. Основ. мероприят. (2)" sheetId="12" r:id="rId1"/>
    <sheet name="показатели" sheetId="13" r:id="rId2"/>
  </sheets>
  <definedNames>
    <definedName name="_xlnm.Print_Titles" localSheetId="0">'2. Основ. мероприят. (2)'!$4:$7</definedName>
  </definedNames>
  <calcPr calcId="144525"/>
</workbook>
</file>

<file path=xl/calcChain.xml><?xml version="1.0" encoding="utf-8"?>
<calcChain xmlns="http://schemas.openxmlformats.org/spreadsheetml/2006/main">
  <c r="H141" i="12" l="1"/>
  <c r="H131" i="12"/>
  <c r="H151" i="12"/>
  <c r="H42" i="12"/>
  <c r="H115" i="12" s="1"/>
  <c r="H112" i="12" s="1"/>
  <c r="F29" i="12" l="1"/>
  <c r="G29" i="12"/>
  <c r="H29" i="12"/>
  <c r="G39" i="12" l="1"/>
  <c r="G24" i="12"/>
  <c r="J42" i="12" l="1"/>
  <c r="I42" i="12"/>
  <c r="G42" i="12"/>
  <c r="F42" i="12"/>
  <c r="J130" i="12" l="1"/>
  <c r="I130" i="12"/>
  <c r="H130" i="12"/>
  <c r="G130" i="12"/>
  <c r="G57" i="12" l="1"/>
  <c r="F151" i="12" l="1"/>
  <c r="G131" i="12"/>
  <c r="J131" i="12"/>
  <c r="I131" i="12"/>
  <c r="J128" i="12" l="1"/>
  <c r="E132" i="12"/>
  <c r="E131" i="12"/>
  <c r="G148" i="12"/>
  <c r="J151" i="12" l="1"/>
  <c r="I151" i="12"/>
  <c r="J115" i="12"/>
  <c r="I115" i="12"/>
  <c r="I125" i="12" s="1"/>
  <c r="H125" i="12"/>
  <c r="J125" i="12"/>
  <c r="H57" i="12"/>
  <c r="H114" i="12" s="1"/>
  <c r="H124" i="12" s="1"/>
  <c r="H39" i="12"/>
  <c r="J39" i="12"/>
  <c r="I39" i="12"/>
  <c r="J34" i="12"/>
  <c r="I34" i="12"/>
  <c r="H34" i="12"/>
  <c r="J24" i="12"/>
  <c r="I24" i="12"/>
  <c r="H24" i="12"/>
  <c r="J19" i="12"/>
  <c r="I19" i="12"/>
  <c r="H19" i="12"/>
  <c r="J14" i="12"/>
  <c r="I14" i="12"/>
  <c r="H14" i="12"/>
  <c r="I9" i="12"/>
  <c r="J9" i="12"/>
  <c r="H9" i="12"/>
  <c r="J12" i="12"/>
  <c r="I12" i="12"/>
  <c r="E39" i="12" l="1"/>
  <c r="I148" i="12"/>
  <c r="I150" i="12"/>
  <c r="F150" i="12"/>
  <c r="G150" i="12"/>
  <c r="H150" i="12"/>
  <c r="G151" i="12"/>
  <c r="F143" i="12"/>
  <c r="G143" i="12"/>
  <c r="H143" i="12"/>
  <c r="E144" i="12"/>
  <c r="E145" i="12"/>
  <c r="E146" i="12"/>
  <c r="F138" i="12"/>
  <c r="H138" i="12"/>
  <c r="I138" i="12"/>
  <c r="J138" i="12"/>
  <c r="K138" i="12"/>
  <c r="E139" i="12"/>
  <c r="E140" i="12"/>
  <c r="G141" i="12"/>
  <c r="G138" i="12" s="1"/>
  <c r="K128" i="12"/>
  <c r="E129" i="12"/>
  <c r="F130" i="12"/>
  <c r="F131" i="12"/>
  <c r="E154" i="12"/>
  <c r="P128" i="12"/>
  <c r="P123" i="12"/>
  <c r="O123" i="12"/>
  <c r="N123" i="12"/>
  <c r="M123" i="12"/>
  <c r="L123" i="12"/>
  <c r="K123" i="12"/>
  <c r="J123" i="12"/>
  <c r="I123" i="12"/>
  <c r="H123" i="12"/>
  <c r="G123" i="12"/>
  <c r="F123" i="12"/>
  <c r="P116" i="12"/>
  <c r="P126" i="12" s="1"/>
  <c r="K116" i="12"/>
  <c r="K126" i="12" s="1"/>
  <c r="J116" i="12"/>
  <c r="J126" i="12" s="1"/>
  <c r="I116" i="12"/>
  <c r="I126" i="12" s="1"/>
  <c r="G116" i="12"/>
  <c r="G126" i="12" s="1"/>
  <c r="F116" i="12"/>
  <c r="F126" i="12" s="1"/>
  <c r="E113" i="12"/>
  <c r="E157" i="12"/>
  <c r="E156" i="12"/>
  <c r="E155" i="12"/>
  <c r="E153" i="12"/>
  <c r="P152" i="12"/>
  <c r="E152" i="12" s="1"/>
  <c r="P151" i="12"/>
  <c r="P150" i="12"/>
  <c r="P149" i="12"/>
  <c r="E149" i="12" s="1"/>
  <c r="E147" i="12"/>
  <c r="E142" i="12"/>
  <c r="P138" i="12"/>
  <c r="E137" i="12"/>
  <c r="E136" i="12"/>
  <c r="E135" i="12"/>
  <c r="E134" i="12"/>
  <c r="E133" i="12"/>
  <c r="E121" i="12"/>
  <c r="E120" i="12"/>
  <c r="E119" i="12"/>
  <c r="E118" i="12"/>
  <c r="P117" i="12"/>
  <c r="O117" i="12"/>
  <c r="N117" i="12"/>
  <c r="M117" i="12"/>
  <c r="L117" i="12"/>
  <c r="K117" i="12"/>
  <c r="J117" i="12"/>
  <c r="I117" i="12"/>
  <c r="H117" i="12"/>
  <c r="G117" i="12"/>
  <c r="F117" i="12"/>
  <c r="P148" i="12" l="1"/>
  <c r="H148" i="12"/>
  <c r="E117" i="12"/>
  <c r="F128" i="12"/>
  <c r="H128" i="12"/>
  <c r="E143" i="12"/>
  <c r="K150" i="12"/>
  <c r="E130" i="12"/>
  <c r="E138" i="12"/>
  <c r="G128" i="12"/>
  <c r="E151" i="12"/>
  <c r="I128" i="12"/>
  <c r="E141" i="12"/>
  <c r="F148" i="12"/>
  <c r="E123" i="12"/>
  <c r="K148" i="12" l="1"/>
  <c r="J150" i="12"/>
  <c r="E128" i="12"/>
  <c r="P110" i="12"/>
  <c r="O110" i="12"/>
  <c r="N110" i="12"/>
  <c r="M110" i="12"/>
  <c r="L110" i="12"/>
  <c r="K110" i="12"/>
  <c r="J110" i="12"/>
  <c r="I110" i="12"/>
  <c r="H110" i="12"/>
  <c r="F110" i="12"/>
  <c r="G110" i="12"/>
  <c r="P102" i="12"/>
  <c r="O102" i="12"/>
  <c r="N102" i="12"/>
  <c r="M102" i="12"/>
  <c r="L102" i="12"/>
  <c r="K102" i="12"/>
  <c r="J102" i="12"/>
  <c r="I102" i="12"/>
  <c r="H102" i="12"/>
  <c r="G102" i="12"/>
  <c r="F102" i="12"/>
  <c r="P98" i="12"/>
  <c r="E98" i="12" s="1"/>
  <c r="P97" i="12"/>
  <c r="O97" i="12"/>
  <c r="N97" i="12"/>
  <c r="M97" i="12"/>
  <c r="L97" i="12"/>
  <c r="K97" i="12"/>
  <c r="J97" i="12"/>
  <c r="I97" i="12"/>
  <c r="H97" i="12"/>
  <c r="G97" i="12"/>
  <c r="E97" i="12" s="1"/>
  <c r="F97" i="12"/>
  <c r="P96" i="12"/>
  <c r="P94" i="12"/>
  <c r="P92" i="12" s="1"/>
  <c r="P93" i="12"/>
  <c r="E93" i="12" s="1"/>
  <c r="O92" i="12"/>
  <c r="N92" i="12"/>
  <c r="M92" i="12"/>
  <c r="L92" i="12"/>
  <c r="K92" i="12"/>
  <c r="J92" i="12"/>
  <c r="I92" i="12"/>
  <c r="H92" i="12"/>
  <c r="G92" i="12"/>
  <c r="F92" i="12"/>
  <c r="E111" i="12"/>
  <c r="E108" i="12"/>
  <c r="P107" i="12"/>
  <c r="E106" i="12"/>
  <c r="E105" i="12"/>
  <c r="E104" i="12"/>
  <c r="E103" i="12"/>
  <c r="E101" i="12"/>
  <c r="E100" i="12"/>
  <c r="E99" i="12"/>
  <c r="E96" i="12"/>
  <c r="E95" i="12"/>
  <c r="E90" i="12"/>
  <c r="O89" i="12"/>
  <c r="N89" i="12"/>
  <c r="N86" i="12" s="1"/>
  <c r="M89" i="12"/>
  <c r="L89" i="12"/>
  <c r="O88" i="12"/>
  <c r="O109" i="12" s="1"/>
  <c r="N88" i="12"/>
  <c r="N109" i="12" s="1"/>
  <c r="M88" i="12"/>
  <c r="M109" i="12" s="1"/>
  <c r="L88" i="12"/>
  <c r="L109" i="12" s="1"/>
  <c r="E87" i="12"/>
  <c r="P86" i="12"/>
  <c r="L86" i="12"/>
  <c r="F82" i="12"/>
  <c r="F81" i="12" s="1"/>
  <c r="P81" i="12"/>
  <c r="O81" i="12"/>
  <c r="O116" i="12" s="1"/>
  <c r="O126" i="12" s="1"/>
  <c r="N81" i="12"/>
  <c r="N116" i="12" s="1"/>
  <c r="N126" i="12" s="1"/>
  <c r="M81" i="12"/>
  <c r="M116" i="12" s="1"/>
  <c r="M126" i="12" s="1"/>
  <c r="L81" i="12"/>
  <c r="L116" i="12" s="1"/>
  <c r="L126" i="12" s="1"/>
  <c r="K81" i="12"/>
  <c r="J81" i="12"/>
  <c r="I81" i="12"/>
  <c r="H81" i="12"/>
  <c r="G81" i="12"/>
  <c r="K79" i="12"/>
  <c r="J79" i="12" s="1"/>
  <c r="I79" i="12" s="1"/>
  <c r="H79" i="12" s="1"/>
  <c r="G79" i="12" s="1"/>
  <c r="F79" i="12" s="1"/>
  <c r="E79" i="12" s="1"/>
  <c r="K78" i="12"/>
  <c r="J78" i="12" s="1"/>
  <c r="K77" i="12"/>
  <c r="J77" i="12" s="1"/>
  <c r="P75" i="12"/>
  <c r="K75" i="12" s="1"/>
  <c r="P74" i="12"/>
  <c r="K74" i="12" s="1"/>
  <c r="J74" i="12" s="1"/>
  <c r="I74" i="12" s="1"/>
  <c r="H74" i="12" s="1"/>
  <c r="G74" i="12" s="1"/>
  <c r="F74" i="12" s="1"/>
  <c r="E74" i="12" s="1"/>
  <c r="P73" i="12"/>
  <c r="K73" i="12" s="1"/>
  <c r="J73" i="12" s="1"/>
  <c r="I73" i="12" s="1"/>
  <c r="H73" i="12" s="1"/>
  <c r="G73" i="12" s="1"/>
  <c r="F73" i="12" s="1"/>
  <c r="E73" i="12" s="1"/>
  <c r="P72" i="12"/>
  <c r="K72" i="12" s="1"/>
  <c r="J72" i="12" s="1"/>
  <c r="I72" i="12" s="1"/>
  <c r="H72" i="12" s="1"/>
  <c r="G72" i="12" s="1"/>
  <c r="F72" i="12" s="1"/>
  <c r="E72" i="12" s="1"/>
  <c r="P70" i="12"/>
  <c r="E70" i="12" s="1"/>
  <c r="P69" i="12"/>
  <c r="P68" i="12"/>
  <c r="P88" i="12" s="1"/>
  <c r="P67" i="12"/>
  <c r="K65" i="12"/>
  <c r="E65" i="12" s="1"/>
  <c r="P61" i="12"/>
  <c r="O61" i="12"/>
  <c r="N61" i="12"/>
  <c r="M61" i="12"/>
  <c r="L61" i="12"/>
  <c r="K61" i="12"/>
  <c r="J61" i="12"/>
  <c r="I61" i="12"/>
  <c r="H61" i="12"/>
  <c r="G61" i="12"/>
  <c r="F61" i="12"/>
  <c r="F54" i="12"/>
  <c r="F50" i="12" s="1"/>
  <c r="P50" i="12"/>
  <c r="O50" i="12"/>
  <c r="N50" i="12"/>
  <c r="M50" i="12"/>
  <c r="L50" i="12"/>
  <c r="K50" i="12"/>
  <c r="J50" i="12"/>
  <c r="I50" i="12"/>
  <c r="H50" i="12"/>
  <c r="G50" i="12"/>
  <c r="H46" i="12"/>
  <c r="G46" i="12" s="1"/>
  <c r="P45" i="12"/>
  <c r="O45" i="12"/>
  <c r="N45" i="12"/>
  <c r="M45" i="12"/>
  <c r="L45" i="12"/>
  <c r="K45" i="12"/>
  <c r="J45" i="12"/>
  <c r="I45" i="12"/>
  <c r="E85" i="12"/>
  <c r="E84" i="12"/>
  <c r="E82" i="12"/>
  <c r="E83" i="12"/>
  <c r="E80" i="12"/>
  <c r="E69" i="12"/>
  <c r="E68" i="12"/>
  <c r="E67" i="12"/>
  <c r="E64" i="12"/>
  <c r="E63" i="12"/>
  <c r="E62" i="12"/>
  <c r="E53" i="12"/>
  <c r="E52" i="12"/>
  <c r="E51" i="12"/>
  <c r="E49" i="12"/>
  <c r="E48" i="12"/>
  <c r="E47" i="12"/>
  <c r="E38" i="12"/>
  <c r="E37" i="12"/>
  <c r="E36" i="12"/>
  <c r="E35" i="12"/>
  <c r="E33" i="12"/>
  <c r="E32" i="12"/>
  <c r="E31" i="12"/>
  <c r="E30" i="12"/>
  <c r="E28" i="12"/>
  <c r="E27" i="12"/>
  <c r="E26" i="12"/>
  <c r="E25" i="12"/>
  <c r="E23" i="12"/>
  <c r="E22" i="12"/>
  <c r="E21" i="12"/>
  <c r="E20" i="12"/>
  <c r="E13" i="12"/>
  <c r="E12" i="12"/>
  <c r="E11" i="12"/>
  <c r="E10" i="12"/>
  <c r="E18" i="12"/>
  <c r="E16" i="12"/>
  <c r="E15" i="12"/>
  <c r="E102" i="12" l="1"/>
  <c r="H126" i="12"/>
  <c r="E116" i="12"/>
  <c r="E94" i="12"/>
  <c r="E81" i="12"/>
  <c r="J148" i="12"/>
  <c r="E148" i="12" s="1"/>
  <c r="E150" i="12"/>
  <c r="E54" i="12"/>
  <c r="P109" i="12"/>
  <c r="O86" i="12"/>
  <c r="P89" i="12"/>
  <c r="J88" i="12"/>
  <c r="J109" i="12" s="1"/>
  <c r="N107" i="12"/>
  <c r="L107" i="12"/>
  <c r="M107" i="12"/>
  <c r="M86" i="12"/>
  <c r="F89" i="12"/>
  <c r="J89" i="12"/>
  <c r="E92" i="12"/>
  <c r="G89" i="12"/>
  <c r="K89" i="12"/>
  <c r="O107" i="12"/>
  <c r="H45" i="12"/>
  <c r="K88" i="12"/>
  <c r="K109" i="12" s="1"/>
  <c r="H89" i="12"/>
  <c r="I89" i="12"/>
  <c r="J75" i="12"/>
  <c r="I77" i="12"/>
  <c r="I78" i="12"/>
  <c r="I88" i="12" s="1"/>
  <c r="I109" i="12" s="1"/>
  <c r="G45" i="12"/>
  <c r="F46" i="12"/>
  <c r="E76" i="12"/>
  <c r="E71" i="12"/>
  <c r="E66" i="12"/>
  <c r="E61" i="12"/>
  <c r="E126" i="12" l="1"/>
  <c r="H122" i="12"/>
  <c r="I107" i="12"/>
  <c r="I86" i="12"/>
  <c r="J86" i="12"/>
  <c r="J107" i="12"/>
  <c r="K86" i="12"/>
  <c r="K107" i="12"/>
  <c r="E89" i="12"/>
  <c r="H77" i="12"/>
  <c r="H78" i="12"/>
  <c r="H88" i="12" s="1"/>
  <c r="H109" i="12" s="1"/>
  <c r="I75" i="12"/>
  <c r="F45" i="12"/>
  <c r="E46" i="12"/>
  <c r="E110" i="12" l="1"/>
  <c r="H86" i="12"/>
  <c r="H107" i="12"/>
  <c r="H75" i="12"/>
  <c r="G77" i="12"/>
  <c r="G78" i="12"/>
  <c r="G88" i="12" s="1"/>
  <c r="G109" i="12" l="1"/>
  <c r="G107" i="12" s="1"/>
  <c r="G86" i="12"/>
  <c r="F77" i="12"/>
  <c r="G75" i="12"/>
  <c r="F78" i="12"/>
  <c r="F88" i="12" s="1"/>
  <c r="E88" i="12" l="1"/>
  <c r="F109" i="12"/>
  <c r="F86" i="12"/>
  <c r="E86" i="12" s="1"/>
  <c r="E77" i="12"/>
  <c r="E78" i="12"/>
  <c r="F75" i="12"/>
  <c r="E109" i="12" l="1"/>
  <c r="F107" i="12"/>
  <c r="E107" i="12" s="1"/>
  <c r="E75" i="12"/>
  <c r="P59" i="12" l="1"/>
  <c r="O59" i="12"/>
  <c r="N59" i="12"/>
  <c r="M59" i="12"/>
  <c r="L59" i="12"/>
  <c r="K59" i="12"/>
  <c r="J59" i="12"/>
  <c r="I59" i="12"/>
  <c r="H59" i="12"/>
  <c r="G59" i="12"/>
  <c r="F59" i="12"/>
  <c r="P58" i="12"/>
  <c r="P115" i="12" s="1"/>
  <c r="P125" i="12" s="1"/>
  <c r="O58" i="12"/>
  <c r="O115" i="12" s="1"/>
  <c r="O125" i="12" s="1"/>
  <c r="N58" i="12"/>
  <c r="N115" i="12" s="1"/>
  <c r="N125" i="12" s="1"/>
  <c r="M58" i="12"/>
  <c r="M115" i="12" s="1"/>
  <c r="M125" i="12" s="1"/>
  <c r="L58" i="12"/>
  <c r="L115" i="12" s="1"/>
  <c r="L125" i="12" s="1"/>
  <c r="K58" i="12"/>
  <c r="K115" i="12" s="1"/>
  <c r="K125" i="12" s="1"/>
  <c r="J58" i="12"/>
  <c r="I58" i="12"/>
  <c r="H58" i="12"/>
  <c r="G58" i="12"/>
  <c r="G115" i="12" s="1"/>
  <c r="G125" i="12" s="1"/>
  <c r="F58" i="12"/>
  <c r="F115" i="12" s="1"/>
  <c r="P57" i="12"/>
  <c r="P114" i="12" s="1"/>
  <c r="O57" i="12"/>
  <c r="O114" i="12" s="1"/>
  <c r="N57" i="12"/>
  <c r="N114" i="12" s="1"/>
  <c r="M57" i="12"/>
  <c r="M114" i="12" s="1"/>
  <c r="L57" i="12"/>
  <c r="L114" i="12" s="1"/>
  <c r="K57" i="12"/>
  <c r="K114" i="12" s="1"/>
  <c r="J57" i="12"/>
  <c r="J114" i="12" s="1"/>
  <c r="I57" i="12"/>
  <c r="I114" i="12" s="1"/>
  <c r="G114" i="12"/>
  <c r="F57" i="12"/>
  <c r="F114" i="12" s="1"/>
  <c r="P56" i="12"/>
  <c r="O56" i="12"/>
  <c r="N56" i="12"/>
  <c r="M56" i="12"/>
  <c r="L56" i="12"/>
  <c r="K56" i="12"/>
  <c r="J56" i="12"/>
  <c r="I56" i="12"/>
  <c r="H56" i="12"/>
  <c r="G56" i="12"/>
  <c r="F56" i="12"/>
  <c r="O112" i="12" l="1"/>
  <c r="O124" i="12"/>
  <c r="O122" i="12" s="1"/>
  <c r="L112" i="12"/>
  <c r="L124" i="12"/>
  <c r="L122" i="12" s="1"/>
  <c r="P112" i="12"/>
  <c r="P124" i="12"/>
  <c r="P122" i="12" s="1"/>
  <c r="K112" i="12"/>
  <c r="K124" i="12"/>
  <c r="K122" i="12" s="1"/>
  <c r="I112" i="12"/>
  <c r="I124" i="12"/>
  <c r="I122" i="12" s="1"/>
  <c r="M124" i="12"/>
  <c r="M122" i="12" s="1"/>
  <c r="M112" i="12"/>
  <c r="F125" i="12"/>
  <c r="E125" i="12" s="1"/>
  <c r="E115" i="12"/>
  <c r="G112" i="12"/>
  <c r="G124" i="12"/>
  <c r="G122" i="12" s="1"/>
  <c r="F112" i="12"/>
  <c r="F124" i="12"/>
  <c r="E114" i="12"/>
  <c r="J112" i="12"/>
  <c r="J124" i="12"/>
  <c r="J122" i="12" s="1"/>
  <c r="N112" i="12"/>
  <c r="N124" i="12"/>
  <c r="N122" i="12" s="1"/>
  <c r="E9" i="12"/>
  <c r="E56" i="12"/>
  <c r="E40" i="12"/>
  <c r="E17" i="12"/>
  <c r="E24" i="12"/>
  <c r="E41" i="12"/>
  <c r="E45" i="12"/>
  <c r="E58" i="12"/>
  <c r="E19" i="12"/>
  <c r="E43" i="12"/>
  <c r="E57" i="12"/>
  <c r="E14" i="12"/>
  <c r="E34" i="12"/>
  <c r="E29" i="12"/>
  <c r="E50" i="12"/>
  <c r="E59" i="12"/>
  <c r="H55" i="12"/>
  <c r="L55" i="12"/>
  <c r="P55" i="12"/>
  <c r="I55" i="12"/>
  <c r="M55" i="12"/>
  <c r="G55" i="12"/>
  <c r="K55" i="12"/>
  <c r="O55" i="12"/>
  <c r="F55" i="12"/>
  <c r="J55" i="12"/>
  <c r="N55" i="12"/>
  <c r="E112" i="12" l="1"/>
  <c r="E124" i="12"/>
  <c r="F122" i="12"/>
  <c r="E122" i="12" s="1"/>
  <c r="E55" i="12"/>
  <c r="E42" i="12"/>
</calcChain>
</file>

<file path=xl/sharedStrings.xml><?xml version="1.0" encoding="utf-8"?>
<sst xmlns="http://schemas.openxmlformats.org/spreadsheetml/2006/main" count="268" uniqueCount="113">
  <si>
    <t>№ основного мероприятия</t>
  </si>
  <si>
    <t>Основное мероприятия муниципальной программы (их связь с целевыми показателями муниципальной программы)</t>
  </si>
  <si>
    <t>Ответственный исполнитель/соисполнитель</t>
  </si>
  <si>
    <t>Источники финансирования</t>
  </si>
  <si>
    <t>Всего</t>
  </si>
  <si>
    <t>2020 г.</t>
  </si>
  <si>
    <t>2021 г.</t>
  </si>
  <si>
    <t>2023 г.</t>
  </si>
  <si>
    <t>2024 г.</t>
  </si>
  <si>
    <t>2025 г.</t>
  </si>
  <si>
    <t>2026 г.</t>
  </si>
  <si>
    <t>2027 г.</t>
  </si>
  <si>
    <t>2028 г.</t>
  </si>
  <si>
    <t>2029 г.</t>
  </si>
  <si>
    <t>2030 г.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</si>
  <si>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</si>
  <si>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</si>
  <si>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</si>
  <si>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</si>
  <si>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</si>
  <si>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1.1</t>
  </si>
  <si>
    <t>В том числе:</t>
  </si>
  <si>
    <t>1.2</t>
  </si>
  <si>
    <t>Итого по подпрограмме 1</t>
  </si>
  <si>
    <t>1.3</t>
  </si>
  <si>
    <t>2.1</t>
  </si>
  <si>
    <t>2.2</t>
  </si>
  <si>
    <t>Итого по подпрограмме 2</t>
  </si>
  <si>
    <t>1.4</t>
  </si>
  <si>
    <t>1.5</t>
  </si>
  <si>
    <t>1.6</t>
  </si>
  <si>
    <t>2022 г.</t>
  </si>
  <si>
    <t>Финансовые затраты на реализацию (руб.)</t>
  </si>
  <si>
    <t>Таблица 2</t>
  </si>
  <si>
    <t>Обеспечение и организация деятельности Муниципального казенного учреждения "Единая дежурно-диспетчерская служба" города Покачи (МКУ "ЕДДС" города Покачи)  (1,2,3)</t>
  </si>
  <si>
    <t xml:space="preserve"> МКУ "ЕДДС" города Покачи</t>
  </si>
  <si>
    <t>Подпрограмма 1 "Защита населения и территории города Покачи от чрезвычайных ситуаций, совершенствование гражданской обороны, обеспечение пожарной безопасности и безопасности людей на водных объектах"</t>
  </si>
  <si>
    <t>Подпрограмма 2 "Профилактика правонарушений на территории муниципального образования город Покачи"</t>
  </si>
  <si>
    <t>Подпрограмма 3 "Формирование законопослушного поведения участников дорожного движения"</t>
  </si>
  <si>
    <t>3.1</t>
  </si>
  <si>
    <t>3.2</t>
  </si>
  <si>
    <t>3.3</t>
  </si>
  <si>
    <t>3.4</t>
  </si>
  <si>
    <t>3.5</t>
  </si>
  <si>
    <t>Обеспечение подготовки и участия в окружных  соревнованиях среди отрядов юных инспекторов движения "Безопасное колесо" (2)</t>
  </si>
  <si>
    <t>Обеспечение пропаганды  поведения с соблюдением правил дорожного движения среди  населения, водителей транспортных средств, с задействованием группы (сообщества) в социальных сетях в том числе "Кибердружины" (2)</t>
  </si>
  <si>
    <t>Обеспечение мероприятий по пропагандистской  работе, в том числе в трудовых коллективах, по культуре вождения, выявления и минимизации количества так называемых "опасных водителей",  "лихачей", любителей "агрессивной езды", создание на телевидении и радио специальных программ  (2)</t>
  </si>
  <si>
    <t>Обеспечение рейдов, рекламных акций на дорогах, в местах массового пребывания людей с использованием средств коллективного отображения информации  (2)</t>
  </si>
  <si>
    <t>Обеспечение функционирования и развития систем видеонаблюдения с целью повышения безопасности дорожного движения(2)</t>
  </si>
  <si>
    <t xml:space="preserve">У по ВБ, ГО и ЧС администрации города Покачи </t>
  </si>
  <si>
    <t>Итого по подпрограмме 3</t>
  </si>
  <si>
    <t>У по ВБ, ГО и ЧС администрации города Покачи</t>
  </si>
  <si>
    <t>Обеспечение мероприятий по предупреждению и ликвидации чрезвычайных ситуаций природного и техногенного характера и минимизации их последствий (1)</t>
  </si>
  <si>
    <t>Обеспечение первичных мер пожарной безопасности на территории муниципального образования (1)</t>
  </si>
  <si>
    <t>Обеспечение мероприятий по обеспечению безопасности на водных объектах (1)</t>
  </si>
  <si>
    <t>Обеспечение мероприятий по содержанию и модернизации Системы-112 (доукомплектации) (1)</t>
  </si>
  <si>
    <t>Обеспечение мероприятий по обслуживанию и модернизации системы оповещения населения города Покачи об опасностях ТАСЦО (договора на приобретение, поставку товара и оборудования, оказания услуг, выполнению работ) (1)</t>
  </si>
  <si>
    <t>У по ВБ, ГО и ЧС; МКУ "ЕДДС" города Покачи</t>
  </si>
  <si>
    <t>Итого по подпрограмме 4</t>
  </si>
  <si>
    <t>Подпрограмма 4 "Профилактика незаконного оборота и потребления наркотических средств и психотропных веществ"</t>
  </si>
  <si>
    <t>4.1</t>
  </si>
  <si>
    <t>4.2</t>
  </si>
  <si>
    <t>4.3</t>
  </si>
  <si>
    <t>У по ВБ, ГО и ЧС администрации города Покачи, УО администрации города Покачи, УКСиМП администрации города Покачи</t>
  </si>
  <si>
    <t>Поддержка социально ориентированных некоммерческих организаций (далее - СОНКО), осуществляющих свою деятельность в сфере профилактики наркомании, комплексной реабилитации и ресоциализации лиц, потребляющих наркотические средства и психотропные вещества в немедицинских целях, а также волонтерских антинаркотических движений (4)</t>
  </si>
  <si>
    <t>Организация и проведение конкурсов, акций, слетов, реализация антинаркотических проектов с участием субъектов профилактики наркомании, в том числе общественности (4)</t>
  </si>
  <si>
    <t>Создание условий для деятельности субъектов профилактики наркомании (4)</t>
  </si>
  <si>
    <t>Федеральный бюджет</t>
  </si>
  <si>
    <t>Бюджет автономного округа</t>
  </si>
  <si>
    <t>Бюджет МО</t>
  </si>
  <si>
    <t>Иные источники финансирования</t>
  </si>
  <si>
    <t>Местный бюджет МО</t>
  </si>
  <si>
    <t>Прочие расходы</t>
  </si>
  <si>
    <t>Всего по муниципальной программе:</t>
  </si>
  <si>
    <t>Инвестиции в объекты муниципальной собственности</t>
  </si>
  <si>
    <t xml:space="preserve">Создание условий для деятельности народных дружин (3)
</t>
  </si>
  <si>
    <t xml:space="preserve">У по ВБ, ГО и ЧС администрации города Покачи
</t>
  </si>
  <si>
    <t xml:space="preserve">У по ВБ, ГО и ЧС администрации города Покачи, МКУ "ЕДДС"
</t>
  </si>
  <si>
    <t xml:space="preserve">Обеспечение функционирования и развития систем видеонаблюдения в сфере общественного порядка (3)
</t>
  </si>
  <si>
    <t>Распределение финансовых ресурсов муниципальной программы</t>
  </si>
  <si>
    <t>УО администрации города Покачи</t>
  </si>
  <si>
    <t>У по ВБ, ГО и ЧС администрации города Покачи, УО администрации города Покачи</t>
  </si>
  <si>
    <t>Ответственный исполнитель: У по ВБ, ГО и ЧС администрации города Покачи.</t>
  </si>
  <si>
    <t xml:space="preserve">Соисполнитель 1: О по СВ и СС администрации города Покачи
</t>
  </si>
  <si>
    <t>Соисполнитель 2:  УО администрации города Покачи</t>
  </si>
  <si>
    <t>Соисполнитель 3:  УКС и МП администрации города Покачи</t>
  </si>
  <si>
    <t>Соисполнитель 4:   МКУ "ЕДДС"</t>
  </si>
  <si>
    <t>Соисполнитель 5:   МУ "УКС"</t>
  </si>
  <si>
    <t>Таблица 1</t>
  </si>
  <si>
    <t>Целевые показатели муниципальной программы</t>
  </si>
  <si>
    <t>№ п/п</t>
  </si>
  <si>
    <t xml:space="preserve">  Наименование целевых показателей  </t>
  </si>
  <si>
    <t>Базовый целевой показатель на начало реализации Программы</t>
  </si>
  <si>
    <t>Значение целевого показателя на момент окончания действия Программы</t>
  </si>
  <si>
    <t>Количество населения, обученное в области гражданской обороны, чрезвычайных ситуаций и пожарной безопасности, чел.</t>
  </si>
  <si>
    <t>&lt;1 &gt; &lt;2&gt;</t>
  </si>
  <si>
    <t>Доля административных правонарушений, предусмотренных ст.  12.9, 12.12, 12.16, 12.19 КоАП РФ выявленных с помощью технических средств фотовидеофиксации, работающих в автоматическом режиме, в общем количестве таких правонарушений, где Д=Н(Квнпддстс) /О(Квнпдд) * 100, %</t>
  </si>
  <si>
    <t>&lt;3&gt;</t>
  </si>
  <si>
    <t>Общая распространенность наркомании (число зарегистрированных случаев на 100 тыс. человек населения), где Д=100000/Н(Счпн)*П(Кзсн), ед.</t>
  </si>
  <si>
    <t>Уровень преступности на улицах и в общественных местах (число 
зарегистрированных преступлений 
на 100 тыс. человек населения), где   К=Пх100 000/Н, ед.</t>
  </si>
  <si>
    <t>-</t>
  </si>
  <si>
    <t>2.1.</t>
  </si>
  <si>
    <t>Количество выявленных нарушений правил дорожного движения с помощью технических средств фотовидеофиксации, по которым вынесены постановления</t>
  </si>
  <si>
    <t>(Квнпддстс), ед.</t>
  </si>
  <si>
    <t>2.2.</t>
  </si>
  <si>
    <t>Количество выявленных нарушений правил дорожного движения (Квнпдд), ед.</t>
  </si>
  <si>
    <t>Количество зарегистрированных общеуголовных преступлений, ед.                  &lt;2&gt;</t>
  </si>
  <si>
    <r>
      <t xml:space="preserve">&lt;1&gt; - Указ Президента РФ от 01.01.2018 №2 «Об утверждении Основ государственной политики Российской Федерации в области пожарной безопасности на период до 2030 года»;
&lt;2&gt; - Указ Президента РФ от 11.01.2018 №12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года»;                                                                                                                                                                                                                                                                              
&lt;3&gt; - Постановление Правительства ХМАО - Югры от 05.10.2018 №348-п «О государственной программе Ханты-Мансийского автономного округа - Югры «Профилактика правонарушений и обеспечение отдельных прав граждан».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(Показатель 2 рассчитывается как процентное соотношение количества выявленных нарушений правил дорожного движения к общему числу нарушений правил дорожного движения, зарегистрированных на территории города Покачи, по формуле:
Д = Н(Квнпддстс)/О(Квнпдд) * 100, где: Н - Количество выявленных нарушений правил дорожного движения с помощью технических средств фотовидеофиксации, по которым вынесены постановления (Квнпддстс), ед.; О - Общее количество выявленных нарушений правил дорожного движения (Квнпдд), ед.);                              </t>
    </r>
    <r>
      <rPr>
        <sz val="11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>(Показатель 3 рассчитывается как количество зарегистрированных преступлений на территории городского округа город Покачи, соотнесенных с численностью населения, по формуле:
К = П х 100 000 / Н, где К – коэффициент преступности, П – число совершенных преступлений на территории города Покачи за определенный период (преступления в общественных местах и на
улицах), Н  –  численность населения на территории города Покачи на конец года (начало следующего).                                                                                                                                                
(Показатель 5 рассчитывается как количество зарегистрированных случаев наркомании на территории городского округа город Покачи, соотнесенных с численностью населения, по формуле:
Д=100000/Н(Счпн)*П(Кзсн), где: Д - общая распространенность наркомании в расчете на 100 тысяч населения; П - количество зарегистрированных случаев наркомании  (Кзоп), чел.; Н - среднегодовая численность постоянного населения (Счпн), чел.).</t>
    </r>
  </si>
  <si>
    <t>3*</t>
  </si>
  <si>
    <t>Уровень преступности (число зарегистрированных преступлений на 100 тыс. человек населения), гда Д=100000/Н(Счпн)*П(Кзоп), ед.</t>
  </si>
  <si>
    <t>3* показатель исключается с 01.01.2022 в соответствии с ГП ХМАО-Югры "Профилактика правонарушений и обеспечение отдельных прав граждан".</t>
  </si>
  <si>
    <t xml:space="preserve">   Приложение 2                                                             к постановлению администрации города Покачи                                  от 29.10.2021 № 1019</t>
  </si>
  <si>
    <t xml:space="preserve">   Приложение 1                                                           к постановлению администрации города Покачи                                                                    от 29.10.2021 № 1019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</si>
</sst>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[$-419]#,##0.00"/>
    <numFmt numFmtId="166" formatCode="0.00;[Red]0.00"/>
    <numFmt numFmtId="167" formatCode="#,##0.00;[Red]#,##0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165" fontId="0" fillId="0" borderId="0"/>
    <xf numFmtId="164" fontId="3" fillId="0" borderId="0" applyFont="0" applyFill="0" applyBorder="0" applyAlignment="0" applyProtection="0"/>
    <xf numFmtId="165" fontId="3" fillId="0" borderId="0"/>
  </cellStyleXfs>
  <cellXfs count="208">
    <xf numFmtId="165" fontId="0" fillId="0" borderId="0" xfId="0"/>
    <xf numFmtId="165" fontId="1" fillId="0" borderId="0" xfId="0" applyFont="1" applyFill="1"/>
    <xf numFmtId="165" fontId="1" fillId="0" borderId="0" xfId="0" applyFont="1" applyFill="1" applyAlignment="1">
      <alignment vertical="top"/>
    </xf>
    <xf numFmtId="165" fontId="0" fillId="0" borderId="0" xfId="0" applyFill="1"/>
    <xf numFmtId="165" fontId="2" fillId="0" borderId="0" xfId="0" applyFont="1" applyFill="1"/>
    <xf numFmtId="4" fontId="2" fillId="0" borderId="1" xfId="0" applyNumberFormat="1" applyFont="1" applyFill="1" applyBorder="1" applyAlignment="1">
      <alignment horizontal="center" vertical="center"/>
    </xf>
    <xf numFmtId="165" fontId="2" fillId="0" borderId="0" xfId="0" applyFont="1" applyFill="1" applyAlignment="1">
      <alignment horizontal="right" wrapText="1"/>
    </xf>
    <xf numFmtId="165" fontId="2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166" fontId="8" fillId="0" borderId="7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65" fontId="2" fillId="0" borderId="0" xfId="0" applyFont="1" applyFill="1" applyAlignment="1">
      <alignment horizontal="center"/>
    </xf>
    <xf numFmtId="165" fontId="2" fillId="0" borderId="1" xfId="0" applyFont="1" applyFill="1" applyBorder="1" applyAlignment="1">
      <alignment horizontal="center" wrapText="1"/>
    </xf>
    <xf numFmtId="165" fontId="0" fillId="0" borderId="0" xfId="0" applyFill="1" applyAlignment="1">
      <alignment horizontal="center"/>
    </xf>
    <xf numFmtId="167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7" fontId="7" fillId="0" borderId="7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167" fontId="6" fillId="0" borderId="7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165" fontId="11" fillId="0" borderId="1" xfId="0" applyFont="1" applyFill="1" applyBorder="1" applyAlignment="1">
      <alignment horizontal="center" vertical="center" wrapText="1"/>
    </xf>
    <xf numFmtId="165" fontId="12" fillId="0" borderId="1" xfId="0" applyFont="1" applyFill="1" applyBorder="1" applyAlignment="1">
      <alignment horizontal="center" wrapText="1"/>
    </xf>
    <xf numFmtId="165" fontId="7" fillId="0" borderId="1" xfId="0" applyFont="1" applyFill="1" applyBorder="1" applyAlignment="1">
      <alignment horizontal="center" vertical="center" wrapText="1"/>
    </xf>
    <xf numFmtId="165" fontId="10" fillId="0" borderId="1" xfId="0" applyFont="1" applyFill="1" applyBorder="1" applyAlignment="1">
      <alignment horizontal="center" wrapText="1"/>
    </xf>
    <xf numFmtId="165" fontId="2" fillId="0" borderId="1" xfId="0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39" fontId="13" fillId="0" borderId="6" xfId="0" applyNumberFormat="1" applyFont="1" applyFill="1" applyBorder="1" applyAlignment="1">
      <alignment horizontal="center" vertical="center"/>
    </xf>
    <xf numFmtId="165" fontId="5" fillId="0" borderId="1" xfId="0" applyFont="1" applyFill="1" applyBorder="1" applyAlignment="1">
      <alignment horizontal="center" vertical="center" wrapText="1"/>
    </xf>
    <xf numFmtId="165" fontId="5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/>
    </xf>
    <xf numFmtId="165" fontId="2" fillId="0" borderId="1" xfId="0" applyFont="1" applyFill="1" applyBorder="1" applyAlignment="1">
      <alignment horizontal="center" vertical="center" wrapText="1"/>
    </xf>
    <xf numFmtId="165" fontId="2" fillId="0" borderId="0" xfId="0" applyFont="1" applyFill="1" applyAlignment="1">
      <alignment horizontal="right"/>
    </xf>
    <xf numFmtId="165" fontId="2" fillId="0" borderId="1" xfId="0" applyFont="1" applyFill="1" applyBorder="1" applyAlignment="1">
      <alignment horizontal="center" vertical="center"/>
    </xf>
    <xf numFmtId="165" fontId="2" fillId="0" borderId="1" xfId="0" applyFont="1" applyFill="1" applyBorder="1" applyAlignment="1">
      <alignment horizontal="center" vertical="center" wrapText="1"/>
    </xf>
    <xf numFmtId="165" fontId="2" fillId="0" borderId="1" xfId="0" applyFont="1" applyFill="1" applyBorder="1" applyAlignment="1">
      <alignment horizontal="center" vertical="center"/>
    </xf>
    <xf numFmtId="165" fontId="5" fillId="0" borderId="0" xfId="0" applyFont="1" applyFill="1" applyBorder="1" applyAlignment="1">
      <alignment horizontal="right" vertical="center" wrapText="1"/>
    </xf>
    <xf numFmtId="165" fontId="16" fillId="0" borderId="0" xfId="0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1" fontId="15" fillId="0" borderId="32" xfId="0" applyNumberFormat="1" applyFont="1" applyBorder="1" applyAlignment="1">
      <alignment horizontal="center" vertical="center" wrapText="1"/>
    </xf>
    <xf numFmtId="165" fontId="15" fillId="0" borderId="17" xfId="0" applyFont="1" applyBorder="1" applyAlignment="1">
      <alignment horizontal="center" vertical="top" wrapText="1"/>
    </xf>
    <xf numFmtId="3" fontId="16" fillId="0" borderId="0" xfId="0" applyNumberFormat="1" applyFont="1" applyBorder="1" applyAlignment="1">
      <alignment horizontal="center" vertical="center" wrapText="1"/>
    </xf>
    <xf numFmtId="165" fontId="15" fillId="0" borderId="27" xfId="0" applyFont="1" applyBorder="1" applyAlignment="1">
      <alignment horizontal="center" vertical="center" wrapText="1"/>
    </xf>
    <xf numFmtId="165" fontId="15" fillId="0" borderId="17" xfId="0" applyFont="1" applyFill="1" applyBorder="1" applyAlignment="1">
      <alignment horizontal="center" vertical="top" wrapText="1"/>
    </xf>
    <xf numFmtId="165" fontId="17" fillId="0" borderId="0" xfId="0" applyFont="1" applyFill="1" applyBorder="1" applyAlignment="1">
      <alignment horizontal="center" vertical="center" wrapText="1"/>
    </xf>
    <xf numFmtId="165" fontId="15" fillId="0" borderId="27" xfId="0" applyFont="1" applyFill="1" applyBorder="1" applyAlignment="1">
      <alignment horizontal="center" vertical="center" wrapText="1"/>
    </xf>
    <xf numFmtId="165" fontId="15" fillId="0" borderId="17" xfId="0" applyFont="1" applyBorder="1" applyAlignment="1">
      <alignment horizontal="center" vertical="center" wrapText="1"/>
    </xf>
    <xf numFmtId="165" fontId="1" fillId="0" borderId="0" xfId="0" applyFont="1" applyAlignment="1">
      <alignment horizontal="left" wrapText="1"/>
    </xf>
    <xf numFmtId="165" fontId="15" fillId="0" borderId="17" xfId="0" applyFont="1" applyFill="1" applyBorder="1" applyAlignment="1">
      <alignment horizontal="center" vertical="center" wrapText="1"/>
    </xf>
    <xf numFmtId="165" fontId="16" fillId="0" borderId="0" xfId="0" applyFont="1" applyFill="1" applyBorder="1" applyAlignment="1">
      <alignment horizontal="center" vertical="center" wrapText="1"/>
    </xf>
    <xf numFmtId="165" fontId="2" fillId="0" borderId="0" xfId="0" applyFont="1" applyFill="1" applyAlignment="1">
      <alignment wrapText="1"/>
    </xf>
    <xf numFmtId="165" fontId="1" fillId="0" borderId="0" xfId="0" applyFont="1"/>
    <xf numFmtId="165" fontId="15" fillId="0" borderId="0" xfId="0" applyFont="1" applyFill="1" applyBorder="1" applyAlignment="1">
      <alignment horizontal="left" vertical="center" wrapText="1"/>
    </xf>
    <xf numFmtId="1" fontId="15" fillId="0" borderId="23" xfId="0" applyNumberFormat="1" applyFont="1" applyBorder="1" applyAlignment="1">
      <alignment horizontal="center" vertical="center" wrapText="1"/>
    </xf>
    <xf numFmtId="165" fontId="15" fillId="0" borderId="8" xfId="0" applyFont="1" applyBorder="1" applyAlignment="1">
      <alignment horizontal="center" vertical="center" wrapText="1"/>
    </xf>
    <xf numFmtId="1" fontId="15" fillId="0" borderId="37" xfId="0" applyNumberFormat="1" applyFont="1" applyBorder="1" applyAlignment="1">
      <alignment horizontal="center" vertical="center" wrapText="1"/>
    </xf>
    <xf numFmtId="1" fontId="15" fillId="0" borderId="47" xfId="0" applyNumberFormat="1" applyFont="1" applyBorder="1" applyAlignment="1">
      <alignment horizontal="center" vertical="center" wrapText="1"/>
    </xf>
    <xf numFmtId="1" fontId="15" fillId="0" borderId="52" xfId="0" applyNumberFormat="1" applyFont="1" applyBorder="1" applyAlignment="1">
      <alignment horizontal="center" vertical="center" wrapText="1"/>
    </xf>
    <xf numFmtId="1" fontId="15" fillId="0" borderId="38" xfId="0" applyNumberFormat="1" applyFont="1" applyBorder="1" applyAlignment="1">
      <alignment horizontal="center" vertical="center" wrapText="1"/>
    </xf>
    <xf numFmtId="165" fontId="15" fillId="0" borderId="9" xfId="0" applyFont="1" applyFill="1" applyBorder="1" applyAlignment="1">
      <alignment horizontal="center" vertical="top" wrapText="1"/>
    </xf>
    <xf numFmtId="165" fontId="15" fillId="0" borderId="7" xfId="0" applyFont="1" applyFill="1" applyBorder="1" applyAlignment="1">
      <alignment horizontal="center" vertical="center" wrapText="1"/>
    </xf>
    <xf numFmtId="49" fontId="15" fillId="0" borderId="25" xfId="0" applyNumberFormat="1" applyFont="1" applyFill="1" applyBorder="1" applyAlignment="1">
      <alignment horizontal="center" vertical="center" wrapText="1"/>
    </xf>
    <xf numFmtId="165" fontId="15" fillId="0" borderId="1" xfId="0" applyFont="1" applyFill="1" applyBorder="1" applyAlignment="1">
      <alignment horizontal="center" vertical="top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5" fillId="0" borderId="26" xfId="0" applyNumberFormat="1" applyFont="1" applyFill="1" applyBorder="1" applyAlignment="1">
      <alignment horizontal="center" vertical="center" wrapText="1"/>
    </xf>
    <xf numFmtId="165" fontId="15" fillId="0" borderId="0" xfId="0" applyFont="1" applyBorder="1" applyAlignment="1">
      <alignment horizontal="center" vertical="center" wrapText="1"/>
    </xf>
    <xf numFmtId="165" fontId="9" fillId="0" borderId="37" xfId="0" applyFont="1" applyFill="1" applyBorder="1" applyAlignment="1">
      <alignment horizontal="center" vertical="center" wrapText="1"/>
    </xf>
    <xf numFmtId="165" fontId="9" fillId="0" borderId="47" xfId="0" applyFont="1" applyFill="1" applyBorder="1" applyAlignment="1">
      <alignment horizontal="center" vertical="center" wrapText="1"/>
    </xf>
    <xf numFmtId="165" fontId="9" fillId="0" borderId="52" xfId="0" applyFont="1" applyFill="1" applyBorder="1" applyAlignment="1">
      <alignment horizontal="center" vertical="center" wrapText="1"/>
    </xf>
    <xf numFmtId="165" fontId="9" fillId="0" borderId="50" xfId="0" applyFont="1" applyFill="1" applyBorder="1" applyAlignment="1">
      <alignment horizontal="center" vertical="center" wrapText="1"/>
    </xf>
    <xf numFmtId="165" fontId="9" fillId="0" borderId="51" xfId="0" applyFont="1" applyFill="1" applyBorder="1" applyAlignment="1">
      <alignment horizontal="center" vertical="center" wrapText="1"/>
    </xf>
    <xf numFmtId="165" fontId="9" fillId="0" borderId="38" xfId="0" applyFont="1" applyFill="1" applyBorder="1" applyAlignment="1">
      <alignment horizontal="center" vertical="center" wrapText="1"/>
    </xf>
    <xf numFmtId="165" fontId="4" fillId="0" borderId="4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165" fontId="7" fillId="0" borderId="6" xfId="0" applyFont="1" applyFill="1" applyBorder="1" applyAlignment="1">
      <alignment horizontal="center" vertical="center" wrapText="1"/>
    </xf>
    <xf numFmtId="165" fontId="7" fillId="0" borderId="9" xfId="0" applyFont="1" applyFill="1" applyBorder="1" applyAlignment="1">
      <alignment horizontal="center" vertical="center" wrapText="1"/>
    </xf>
    <xf numFmtId="165" fontId="7" fillId="0" borderId="7" xfId="0" applyFont="1" applyFill="1" applyBorder="1" applyAlignment="1">
      <alignment horizontal="center" vertical="center" wrapText="1"/>
    </xf>
    <xf numFmtId="165" fontId="2" fillId="0" borderId="0" xfId="0" applyFont="1" applyFill="1" applyAlignment="1">
      <alignment horizontal="right"/>
    </xf>
    <xf numFmtId="165" fontId="2" fillId="0" borderId="2" xfId="0" applyFont="1" applyFill="1" applyBorder="1" applyAlignment="1">
      <alignment horizontal="center" vertical="top"/>
    </xf>
    <xf numFmtId="165" fontId="2" fillId="0" borderId="1" xfId="0" applyFont="1" applyFill="1" applyBorder="1" applyAlignment="1">
      <alignment horizontal="center" vertical="center" wrapText="1"/>
    </xf>
    <xf numFmtId="165" fontId="2" fillId="0" borderId="3" xfId="0" applyFont="1" applyFill="1" applyBorder="1" applyAlignment="1">
      <alignment horizontal="center" vertical="center" wrapText="1"/>
    </xf>
    <xf numFmtId="165" fontId="2" fillId="0" borderId="4" xfId="0" applyFont="1" applyFill="1" applyBorder="1" applyAlignment="1">
      <alignment horizontal="center" vertical="center" wrapText="1"/>
    </xf>
    <xf numFmtId="165" fontId="2" fillId="0" borderId="5" xfId="0" applyFont="1" applyFill="1" applyBorder="1" applyAlignment="1">
      <alignment horizontal="center" vertical="center" wrapText="1"/>
    </xf>
    <xf numFmtId="165" fontId="2" fillId="0" borderId="1" xfId="0" applyFont="1" applyFill="1" applyBorder="1" applyAlignment="1">
      <alignment horizontal="center" vertical="center"/>
    </xf>
    <xf numFmtId="165" fontId="2" fillId="0" borderId="6" xfId="0" applyFont="1" applyFill="1" applyBorder="1" applyAlignment="1">
      <alignment horizontal="center" vertical="center" wrapText="1"/>
    </xf>
    <xf numFmtId="165" fontId="2" fillId="0" borderId="9" xfId="0" applyFont="1" applyFill="1" applyBorder="1" applyAlignment="1">
      <alignment horizontal="center" vertical="center" wrapText="1"/>
    </xf>
    <xf numFmtId="165" fontId="2" fillId="0" borderId="7" xfId="0" applyFont="1" applyFill="1" applyBorder="1" applyAlignment="1">
      <alignment horizontal="center" vertical="center" wrapText="1"/>
    </xf>
    <xf numFmtId="165" fontId="2" fillId="0" borderId="1" xfId="0" applyFont="1" applyFill="1" applyBorder="1" applyAlignment="1">
      <alignment horizontal="center" vertical="top" wrapText="1"/>
    </xf>
    <xf numFmtId="165" fontId="2" fillId="0" borderId="10" xfId="0" applyFont="1" applyFill="1" applyBorder="1" applyAlignment="1">
      <alignment horizontal="center" wrapText="1"/>
    </xf>
    <xf numFmtId="165" fontId="2" fillId="0" borderId="8" xfId="0" applyFont="1" applyFill="1" applyBorder="1" applyAlignment="1">
      <alignment horizontal="center" wrapText="1"/>
    </xf>
    <xf numFmtId="165" fontId="2" fillId="0" borderId="11" xfId="0" applyFont="1" applyFill="1" applyBorder="1" applyAlignment="1">
      <alignment horizontal="center" wrapText="1"/>
    </xf>
    <xf numFmtId="165" fontId="2" fillId="0" borderId="12" xfId="0" applyFont="1" applyFill="1" applyBorder="1" applyAlignment="1">
      <alignment horizontal="center" wrapText="1"/>
    </xf>
    <xf numFmtId="165" fontId="2" fillId="0" borderId="0" xfId="0" applyFont="1" applyFill="1" applyBorder="1" applyAlignment="1">
      <alignment horizontal="center" wrapText="1"/>
    </xf>
    <xf numFmtId="165" fontId="2" fillId="0" borderId="13" xfId="0" applyFont="1" applyFill="1" applyBorder="1" applyAlignment="1">
      <alignment horizontal="center" wrapText="1"/>
    </xf>
    <xf numFmtId="165" fontId="2" fillId="0" borderId="14" xfId="0" applyFont="1" applyFill="1" applyBorder="1" applyAlignment="1">
      <alignment horizontal="center" wrapText="1"/>
    </xf>
    <xf numFmtId="165" fontId="2" fillId="0" borderId="2" xfId="0" applyFont="1" applyFill="1" applyBorder="1" applyAlignment="1">
      <alignment horizontal="center" wrapText="1"/>
    </xf>
    <xf numFmtId="165" fontId="2" fillId="0" borderId="15" xfId="0" applyFont="1" applyFill="1" applyBorder="1" applyAlignment="1">
      <alignment horizontal="center" wrapText="1"/>
    </xf>
    <xf numFmtId="165" fontId="2" fillId="0" borderId="3" xfId="0" applyFont="1" applyFill="1" applyBorder="1" applyAlignment="1">
      <alignment horizontal="center" wrapText="1"/>
    </xf>
    <xf numFmtId="165" fontId="2" fillId="0" borderId="4" xfId="0" applyFont="1" applyFill="1" applyBorder="1" applyAlignment="1">
      <alignment horizontal="center" wrapText="1"/>
    </xf>
    <xf numFmtId="165" fontId="2" fillId="0" borderId="5" xfId="0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165" fontId="2" fillId="0" borderId="6" xfId="0" applyFont="1" applyFill="1" applyBorder="1" applyAlignment="1">
      <alignment horizontal="left"/>
    </xf>
    <xf numFmtId="165" fontId="2" fillId="0" borderId="9" xfId="0" applyFont="1" applyFill="1" applyBorder="1" applyAlignment="1">
      <alignment horizontal="left"/>
    </xf>
    <xf numFmtId="165" fontId="2" fillId="0" borderId="7" xfId="0" applyFont="1" applyFill="1" applyBorder="1" applyAlignment="1">
      <alignment horizontal="left"/>
    </xf>
    <xf numFmtId="165" fontId="2" fillId="0" borderId="6" xfId="0" applyFont="1" applyFill="1" applyBorder="1" applyAlignment="1">
      <alignment horizontal="center"/>
    </xf>
    <xf numFmtId="165" fontId="2" fillId="0" borderId="9" xfId="0" applyFont="1" applyFill="1" applyBorder="1" applyAlignment="1">
      <alignment horizontal="center"/>
    </xf>
    <xf numFmtId="165" fontId="2" fillId="0" borderId="7" xfId="0" applyFont="1" applyFill="1" applyBorder="1" applyAlignment="1">
      <alignment horizontal="center"/>
    </xf>
    <xf numFmtId="165" fontId="4" fillId="0" borderId="3" xfId="0" applyFont="1" applyFill="1" applyBorder="1" applyAlignment="1">
      <alignment horizontal="center"/>
    </xf>
    <xf numFmtId="165" fontId="4" fillId="0" borderId="5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65" fontId="2" fillId="0" borderId="6" xfId="0" applyFont="1" applyFill="1" applyBorder="1" applyAlignment="1">
      <alignment horizontal="center" wrapText="1"/>
    </xf>
    <xf numFmtId="165" fontId="6" fillId="0" borderId="3" xfId="0" applyFont="1" applyFill="1" applyBorder="1" applyAlignment="1">
      <alignment horizontal="center" vertical="center"/>
    </xf>
    <xf numFmtId="165" fontId="6" fillId="0" borderId="4" xfId="0" applyFont="1" applyFill="1" applyBorder="1" applyAlignment="1">
      <alignment horizontal="center" vertical="center"/>
    </xf>
    <xf numFmtId="165" fontId="6" fillId="0" borderId="5" xfId="0" applyFont="1" applyFill="1" applyBorder="1" applyAlignment="1">
      <alignment horizontal="center" vertical="center"/>
    </xf>
    <xf numFmtId="165" fontId="2" fillId="0" borderId="0" xfId="0" applyFont="1" applyFill="1" applyAlignment="1">
      <alignment horizontal="right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5" fillId="0" borderId="41" xfId="0" applyNumberFormat="1" applyFont="1" applyFill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1" fontId="15" fillId="0" borderId="27" xfId="0" applyNumberFormat="1" applyFont="1" applyBorder="1" applyAlignment="1">
      <alignment horizontal="center" vertical="center" wrapText="1"/>
    </xf>
    <xf numFmtId="165" fontId="9" fillId="0" borderId="33" xfId="0" applyFont="1" applyFill="1" applyBorder="1" applyAlignment="1">
      <alignment horizontal="center" vertical="center" wrapText="1"/>
    </xf>
    <xf numFmtId="165" fontId="9" fillId="0" borderId="48" xfId="0" applyFont="1" applyFill="1" applyBorder="1" applyAlignment="1">
      <alignment horizontal="center" vertical="center" wrapText="1"/>
    </xf>
    <xf numFmtId="165" fontId="9" fillId="0" borderId="19" xfId="0" applyFont="1" applyFill="1" applyBorder="1" applyAlignment="1">
      <alignment horizontal="center" vertical="center" wrapText="1"/>
    </xf>
    <xf numFmtId="165" fontId="9" fillId="0" borderId="34" xfId="0" applyFont="1" applyFill="1" applyBorder="1" applyAlignment="1">
      <alignment horizontal="center" vertical="center" wrapText="1"/>
    </xf>
    <xf numFmtId="165" fontId="9" fillId="0" borderId="43" xfId="0" applyFont="1" applyFill="1" applyBorder="1" applyAlignment="1">
      <alignment horizontal="center" vertical="center" wrapText="1"/>
    </xf>
    <xf numFmtId="165" fontId="9" fillId="0" borderId="44" xfId="0" applyFont="1" applyFill="1" applyBorder="1" applyAlignment="1">
      <alignment horizontal="center" vertical="center" wrapText="1"/>
    </xf>
    <xf numFmtId="165" fontId="9" fillId="0" borderId="18" xfId="0" applyFont="1" applyFill="1" applyBorder="1" applyAlignment="1">
      <alignment horizontal="center" vertical="center" wrapText="1"/>
    </xf>
    <xf numFmtId="165" fontId="9" fillId="0" borderId="32" xfId="0" applyFont="1" applyFill="1" applyBorder="1" applyAlignment="1">
      <alignment horizontal="center" vertical="center" wrapText="1"/>
    </xf>
    <xf numFmtId="165" fontId="9" fillId="0" borderId="24" xfId="0" applyFont="1" applyFill="1" applyBorder="1" applyAlignment="1">
      <alignment horizontal="center" vertical="center" wrapText="1"/>
    </xf>
    <xf numFmtId="165" fontId="9" fillId="0" borderId="39" xfId="0" applyFont="1" applyFill="1" applyBorder="1" applyAlignment="1">
      <alignment horizontal="center" vertical="center" wrapText="1"/>
    </xf>
    <xf numFmtId="1" fontId="15" fillId="0" borderId="50" xfId="0" applyNumberFormat="1" applyFont="1" applyBorder="1" applyAlignment="1">
      <alignment horizontal="center" vertical="center" wrapText="1"/>
    </xf>
    <xf numFmtId="1" fontId="15" fillId="0" borderId="51" xfId="0" applyNumberFormat="1" applyFont="1" applyBorder="1" applyAlignment="1">
      <alignment horizontal="center" vertical="center" wrapText="1"/>
    </xf>
    <xf numFmtId="165" fontId="9" fillId="0" borderId="37" xfId="0" applyFont="1" applyFill="1" applyBorder="1" applyAlignment="1">
      <alignment horizontal="center" vertical="center" wrapText="1"/>
    </xf>
    <xf numFmtId="165" fontId="9" fillId="0" borderId="38" xfId="0" applyFont="1" applyFill="1" applyBorder="1" applyAlignment="1">
      <alignment horizontal="center" vertical="center" wrapText="1"/>
    </xf>
    <xf numFmtId="165" fontId="15" fillId="0" borderId="49" xfId="0" applyFont="1" applyBorder="1" applyAlignment="1">
      <alignment horizontal="center" vertical="center" wrapText="1"/>
    </xf>
    <xf numFmtId="165" fontId="15" fillId="0" borderId="35" xfId="0" applyFont="1" applyBorder="1" applyAlignment="1">
      <alignment horizontal="center" vertical="center" wrapText="1"/>
    </xf>
    <xf numFmtId="165" fontId="15" fillId="0" borderId="17" xfId="0" applyFont="1" applyFill="1" applyBorder="1" applyAlignment="1">
      <alignment horizontal="center" vertical="center" wrapText="1"/>
    </xf>
    <xf numFmtId="165" fontId="15" fillId="0" borderId="27" xfId="0" applyFont="1" applyFill="1" applyBorder="1" applyAlignment="1">
      <alignment horizontal="center" vertical="center" wrapText="1"/>
    </xf>
    <xf numFmtId="3" fontId="15" fillId="0" borderId="34" xfId="0" applyNumberFormat="1" applyFont="1" applyFill="1" applyBorder="1" applyAlignment="1">
      <alignment horizontal="center" vertical="center" wrapText="1"/>
    </xf>
    <xf numFmtId="3" fontId="15" fillId="0" borderId="26" xfId="0" applyNumberFormat="1" applyFont="1" applyFill="1" applyBorder="1" applyAlignment="1">
      <alignment horizontal="center" vertical="center" wrapText="1"/>
    </xf>
    <xf numFmtId="165" fontId="15" fillId="0" borderId="33" xfId="0" applyFont="1" applyBorder="1" applyAlignment="1">
      <alignment horizontal="center" vertical="center" wrapText="1"/>
    </xf>
    <xf numFmtId="165" fontId="14" fillId="0" borderId="16" xfId="0" applyFont="1" applyBorder="1" applyAlignment="1">
      <alignment horizontal="center" vertical="top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30" xfId="0" applyNumberFormat="1" applyFont="1" applyBorder="1" applyAlignment="1">
      <alignment horizontal="center" vertical="center" wrapText="1"/>
    </xf>
    <xf numFmtId="165" fontId="1" fillId="0" borderId="0" xfId="0" applyFont="1" applyAlignment="1">
      <alignment horizontal="left" wrapText="1"/>
    </xf>
    <xf numFmtId="165" fontId="15" fillId="0" borderId="45" xfId="0" applyFont="1" applyBorder="1" applyAlignment="1">
      <alignment horizontal="center" vertical="center" wrapText="1"/>
    </xf>
    <xf numFmtId="165" fontId="15" fillId="0" borderId="46" xfId="0" applyFont="1" applyBorder="1" applyAlignment="1">
      <alignment horizontal="center" vertical="center" wrapText="1"/>
    </xf>
    <xf numFmtId="165" fontId="15" fillId="0" borderId="29" xfId="0" applyFont="1" applyBorder="1" applyAlignment="1">
      <alignment horizontal="center" vertical="center" wrapText="1"/>
    </xf>
    <xf numFmtId="165" fontId="15" fillId="0" borderId="31" xfId="0" applyFont="1" applyBorder="1" applyAlignment="1">
      <alignment horizontal="center" vertical="center" wrapText="1"/>
    </xf>
    <xf numFmtId="1" fontId="15" fillId="0" borderId="33" xfId="0" applyNumberFormat="1" applyFont="1" applyBorder="1" applyAlignment="1">
      <alignment horizontal="center" vertical="center" wrapText="1"/>
    </xf>
    <xf numFmtId="1" fontId="15" fillId="0" borderId="35" xfId="0" applyNumberFormat="1" applyFont="1" applyBorder="1" applyAlignment="1">
      <alignment horizontal="center" vertical="center" wrapText="1"/>
    </xf>
    <xf numFmtId="49" fontId="15" fillId="0" borderId="40" xfId="0" applyNumberFormat="1" applyFont="1" applyFill="1" applyBorder="1" applyAlignment="1">
      <alignment horizontal="center" vertical="center" wrapText="1"/>
    </xf>
    <xf numFmtId="49" fontId="15" fillId="0" borderId="42" xfId="0" applyNumberFormat="1" applyFont="1" applyFill="1" applyBorder="1" applyAlignment="1">
      <alignment horizontal="center" vertical="center" wrapText="1"/>
    </xf>
    <xf numFmtId="165" fontId="15" fillId="0" borderId="15" xfId="0" applyFont="1" applyFill="1" applyBorder="1" applyAlignment="1">
      <alignment horizontal="center" vertical="center" wrapText="1"/>
    </xf>
    <xf numFmtId="165" fontId="15" fillId="0" borderId="5" xfId="0" applyFont="1" applyFill="1" applyBorder="1" applyAlignment="1">
      <alignment horizontal="center" vertical="center" wrapText="1"/>
    </xf>
    <xf numFmtId="3" fontId="15" fillId="0" borderId="7" xfId="0" applyNumberFormat="1" applyFont="1" applyFill="1" applyBorder="1" applyAlignment="1">
      <alignment horizontal="center" vertical="center" wrapText="1"/>
    </xf>
    <xf numFmtId="3" fontId="15" fillId="0" borderId="33" xfId="0" applyNumberFormat="1" applyFont="1" applyBorder="1" applyAlignment="1">
      <alignment horizontal="center" vertical="center" wrapText="1"/>
    </xf>
    <xf numFmtId="3" fontId="15" fillId="0" borderId="35" xfId="0" applyNumberFormat="1" applyFont="1" applyBorder="1" applyAlignment="1">
      <alignment horizontal="center" vertical="center" wrapText="1"/>
    </xf>
    <xf numFmtId="1" fontId="15" fillId="0" borderId="17" xfId="0" applyNumberFormat="1" applyFont="1" applyFill="1" applyBorder="1" applyAlignment="1">
      <alignment horizontal="center" vertical="center" wrapText="1"/>
    </xf>
    <xf numFmtId="1" fontId="15" fillId="0" borderId="27" xfId="0" applyNumberFormat="1" applyFont="1" applyFill="1" applyBorder="1" applyAlignment="1">
      <alignment horizontal="center" vertical="center" wrapText="1"/>
    </xf>
    <xf numFmtId="165" fontId="15" fillId="0" borderId="18" xfId="0" applyFont="1" applyFill="1" applyBorder="1" applyAlignment="1">
      <alignment horizontal="center" vertical="center" wrapText="1"/>
    </xf>
    <xf numFmtId="165" fontId="15" fillId="0" borderId="32" xfId="0" applyFont="1" applyFill="1" applyBorder="1" applyAlignment="1">
      <alignment horizontal="center" vertical="center" wrapText="1"/>
    </xf>
    <xf numFmtId="165" fontId="15" fillId="0" borderId="28" xfId="0" applyFont="1" applyFill="1" applyBorder="1" applyAlignment="1">
      <alignment horizontal="center" vertical="center" wrapText="1"/>
    </xf>
    <xf numFmtId="165" fontId="15" fillId="0" borderId="36" xfId="0" applyFont="1" applyFill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center" vertical="center" wrapText="1"/>
    </xf>
    <xf numFmtId="3" fontId="15" fillId="0" borderId="34" xfId="0" applyNumberFormat="1" applyFont="1" applyBorder="1" applyAlignment="1">
      <alignment horizontal="center" vertical="center" wrapText="1"/>
    </xf>
    <xf numFmtId="3" fontId="15" fillId="0" borderId="29" xfId="0" applyNumberFormat="1" applyFont="1" applyBorder="1" applyAlignment="1">
      <alignment horizontal="center" vertical="center" wrapText="1"/>
    </xf>
    <xf numFmtId="3" fontId="15" fillId="0" borderId="31" xfId="0" applyNumberFormat="1" applyFont="1" applyBorder="1" applyAlignment="1">
      <alignment horizontal="center" vertical="center" wrapText="1"/>
    </xf>
    <xf numFmtId="1" fontId="15" fillId="0" borderId="18" xfId="0" applyNumberFormat="1" applyFont="1" applyBorder="1" applyAlignment="1">
      <alignment horizontal="center" vertical="center" wrapText="1"/>
    </xf>
    <xf numFmtId="1" fontId="15" fillId="0" borderId="32" xfId="0" applyNumberFormat="1" applyFont="1" applyBorder="1" applyAlignment="1">
      <alignment horizontal="center" vertical="center" wrapText="1"/>
    </xf>
    <xf numFmtId="165" fontId="15" fillId="0" borderId="19" xfId="0" applyFont="1" applyBorder="1" applyAlignment="1">
      <alignment horizontal="center" vertical="center" wrapText="1"/>
    </xf>
    <xf numFmtId="165" fontId="15" fillId="0" borderId="34" xfId="0" applyFont="1" applyBorder="1" applyAlignment="1">
      <alignment horizontal="center" vertical="center" wrapText="1"/>
    </xf>
    <xf numFmtId="165" fontId="15" fillId="0" borderId="17" xfId="0" applyFont="1" applyBorder="1" applyAlignment="1">
      <alignment horizontal="center" vertical="center" wrapText="1"/>
    </xf>
    <xf numFmtId="165" fontId="15" fillId="0" borderId="23" xfId="0" applyFont="1" applyBorder="1" applyAlignment="1">
      <alignment horizontal="center" vertical="center" wrapText="1"/>
    </xf>
    <xf numFmtId="165" fontId="15" fillId="0" borderId="27" xfId="0" applyFont="1" applyBorder="1" applyAlignment="1">
      <alignment horizontal="center" vertical="center" wrapText="1"/>
    </xf>
    <xf numFmtId="165" fontId="15" fillId="0" borderId="18" xfId="0" applyFont="1" applyBorder="1" applyAlignment="1">
      <alignment horizontal="center" vertical="center" wrapText="1"/>
    </xf>
    <xf numFmtId="165" fontId="15" fillId="0" borderId="24" xfId="0" applyFont="1" applyBorder="1" applyAlignment="1">
      <alignment horizontal="center" vertical="center" wrapText="1"/>
    </xf>
    <xf numFmtId="165" fontId="15" fillId="0" borderId="28" xfId="0" applyFont="1" applyBorder="1" applyAlignment="1">
      <alignment horizontal="center" vertical="center" wrapText="1"/>
    </xf>
    <xf numFmtId="165" fontId="15" fillId="0" borderId="25" xfId="0" applyFont="1" applyBorder="1" applyAlignment="1">
      <alignment horizontal="center" vertical="center" wrapText="1"/>
    </xf>
    <xf numFmtId="165" fontId="15" fillId="0" borderId="20" xfId="0" applyFont="1" applyBorder="1" applyAlignment="1">
      <alignment horizontal="center" vertical="center" wrapText="1"/>
    </xf>
    <xf numFmtId="165" fontId="15" fillId="0" borderId="21" xfId="0" applyFont="1" applyBorder="1" applyAlignment="1">
      <alignment horizontal="center" vertical="center" wrapText="1"/>
    </xf>
    <xf numFmtId="165" fontId="15" fillId="0" borderId="22" xfId="0" applyFont="1" applyBorder="1" applyAlignment="1">
      <alignment horizontal="center" vertical="center" wrapText="1"/>
    </xf>
    <xf numFmtId="165" fontId="15" fillId="0" borderId="2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7829550" y="41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7"/>
  <sheetViews>
    <sheetView tabSelected="1" zoomScale="85" zoomScaleNormal="85" zoomScaleSheetLayoutView="80" workbookViewId="0">
      <selection activeCell="M1" sqref="M1:P1"/>
    </sheetView>
  </sheetViews>
  <sheetFormatPr defaultRowHeight="15" x14ac:dyDescent="0.25"/>
  <cols>
    <col min="1" max="1" width="14.42578125" style="3" customWidth="1"/>
    <col min="2" max="2" width="27" style="3" customWidth="1"/>
    <col min="3" max="3" width="25.140625" style="3" customWidth="1"/>
    <col min="4" max="4" width="18.42578125" style="25" customWidth="1"/>
    <col min="5" max="5" width="22.42578125" style="3" customWidth="1"/>
    <col min="6" max="9" width="16.28515625" style="3" customWidth="1"/>
    <col min="10" max="10" width="17.7109375" style="3" customWidth="1"/>
    <col min="11" max="11" width="14" style="3" customWidth="1"/>
    <col min="12" max="12" width="18.140625" style="3" customWidth="1"/>
    <col min="13" max="13" width="13" style="3" customWidth="1"/>
    <col min="14" max="15" width="12.7109375" style="3" customWidth="1"/>
    <col min="16" max="16" width="13" style="3" customWidth="1"/>
    <col min="17" max="16384" width="9.140625" style="3"/>
  </cols>
  <sheetData>
    <row r="1" spans="1:16" ht="65.25" customHeight="1" x14ac:dyDescent="0.25">
      <c r="M1" s="140" t="s">
        <v>111</v>
      </c>
      <c r="N1" s="140"/>
      <c r="O1" s="140"/>
      <c r="P1" s="140"/>
    </row>
    <row r="2" spans="1:16" s="1" customFormat="1" ht="25.5" customHeight="1" x14ac:dyDescent="0.25">
      <c r="A2" s="4"/>
      <c r="B2" s="4"/>
      <c r="C2" s="4"/>
      <c r="D2" s="23"/>
      <c r="E2" s="4"/>
      <c r="F2" s="4"/>
      <c r="G2" s="4"/>
      <c r="H2" s="4"/>
      <c r="I2" s="4"/>
      <c r="J2" s="4"/>
      <c r="K2" s="4"/>
      <c r="L2" s="6"/>
      <c r="M2" s="54"/>
      <c r="N2" s="54"/>
      <c r="O2" s="101" t="s">
        <v>33</v>
      </c>
      <c r="P2" s="101"/>
    </row>
    <row r="3" spans="1:16" s="1" customFormat="1" ht="27.75" customHeight="1" x14ac:dyDescent="0.25">
      <c r="A3" s="102" t="s">
        <v>79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s="1" customFormat="1" ht="59.25" customHeight="1" x14ac:dyDescent="0.25">
      <c r="A4" s="103" t="s">
        <v>0</v>
      </c>
      <c r="B4" s="103" t="s">
        <v>1</v>
      </c>
      <c r="C4" s="103" t="s">
        <v>2</v>
      </c>
      <c r="D4" s="103" t="s">
        <v>3</v>
      </c>
      <c r="E4" s="104" t="s">
        <v>32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</row>
    <row r="5" spans="1:16" s="1" customFormat="1" ht="15.75" x14ac:dyDescent="0.25">
      <c r="A5" s="103"/>
      <c r="B5" s="103"/>
      <c r="C5" s="103"/>
      <c r="D5" s="103"/>
      <c r="E5" s="107" t="s">
        <v>4</v>
      </c>
      <c r="F5" s="104"/>
      <c r="G5" s="105"/>
      <c r="H5" s="105"/>
      <c r="I5" s="105"/>
      <c r="J5" s="105"/>
      <c r="K5" s="105"/>
      <c r="L5" s="105"/>
      <c r="M5" s="105"/>
      <c r="N5" s="105"/>
      <c r="O5" s="105"/>
      <c r="P5" s="106"/>
    </row>
    <row r="6" spans="1:16" s="1" customFormat="1" ht="24" customHeight="1" x14ac:dyDescent="0.25">
      <c r="A6" s="103"/>
      <c r="B6" s="103"/>
      <c r="C6" s="103"/>
      <c r="D6" s="103"/>
      <c r="E6" s="107"/>
      <c r="F6" s="55" t="s">
        <v>5</v>
      </c>
      <c r="G6" s="55" t="s">
        <v>6</v>
      </c>
      <c r="H6" s="55" t="s">
        <v>31</v>
      </c>
      <c r="I6" s="55" t="s">
        <v>7</v>
      </c>
      <c r="J6" s="55" t="s">
        <v>8</v>
      </c>
      <c r="K6" s="55" t="s">
        <v>9</v>
      </c>
      <c r="L6" s="55" t="s">
        <v>10</v>
      </c>
      <c r="M6" s="55" t="s">
        <v>11</v>
      </c>
      <c r="N6" s="55" t="s">
        <v>12</v>
      </c>
      <c r="O6" s="55" t="s">
        <v>13</v>
      </c>
      <c r="P6" s="55" t="s">
        <v>14</v>
      </c>
    </row>
    <row r="7" spans="1:16" s="1" customFormat="1" ht="24" customHeight="1" x14ac:dyDescent="0.25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7</v>
      </c>
      <c r="G7" s="52">
        <v>8</v>
      </c>
      <c r="H7" s="52">
        <v>9</v>
      </c>
      <c r="I7" s="52">
        <v>10</v>
      </c>
      <c r="J7" s="52">
        <v>11</v>
      </c>
      <c r="K7" s="52">
        <v>12</v>
      </c>
      <c r="L7" s="52">
        <v>13</v>
      </c>
      <c r="M7" s="52">
        <v>14</v>
      </c>
      <c r="N7" s="52">
        <v>15</v>
      </c>
      <c r="O7" s="52">
        <v>16</v>
      </c>
      <c r="P7" s="52">
        <v>17</v>
      </c>
    </row>
    <row r="8" spans="1:16" s="1" customFormat="1" ht="15.75" x14ac:dyDescent="0.25">
      <c r="A8" s="94" t="s">
        <v>36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spans="1:16" s="2" customFormat="1" ht="32.25" customHeight="1" x14ac:dyDescent="0.25">
      <c r="A9" s="95" t="s">
        <v>20</v>
      </c>
      <c r="B9" s="98" t="s">
        <v>34</v>
      </c>
      <c r="C9" s="108" t="s">
        <v>35</v>
      </c>
      <c r="D9" s="7" t="s">
        <v>15</v>
      </c>
      <c r="E9" s="21">
        <f t="shared" ref="E9:E43" si="0">F9+G9+H9+I9+J9+K9+L9+M9+N9+O9+P9</f>
        <v>53639762.439999998</v>
      </c>
      <c r="F9" s="21">
        <v>10805945.73</v>
      </c>
      <c r="G9" s="21">
        <v>11851450.1</v>
      </c>
      <c r="H9" s="21">
        <f>SUM(H10:H13)</f>
        <v>11922666.609999999</v>
      </c>
      <c r="I9" s="21">
        <f t="shared" ref="I9:J9" si="1">SUM(I10:I13)</f>
        <v>9635920</v>
      </c>
      <c r="J9" s="21">
        <f t="shared" si="1"/>
        <v>9423780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</row>
    <row r="10" spans="1:16" s="2" customFormat="1" ht="32.25" customHeight="1" x14ac:dyDescent="0.25">
      <c r="A10" s="96"/>
      <c r="B10" s="99"/>
      <c r="C10" s="109"/>
      <c r="D10" s="24" t="s">
        <v>16</v>
      </c>
      <c r="E10" s="21">
        <f t="shared" si="0"/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</row>
    <row r="11" spans="1:16" s="2" customFormat="1" ht="32.25" customHeight="1" x14ac:dyDescent="0.25">
      <c r="A11" s="96"/>
      <c r="B11" s="99"/>
      <c r="C11" s="109"/>
      <c r="D11" s="24" t="s">
        <v>17</v>
      </c>
      <c r="E11" s="21">
        <f t="shared" si="0"/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1:16" s="2" customFormat="1" ht="32.25" customHeight="1" x14ac:dyDescent="0.25">
      <c r="A12" s="96"/>
      <c r="B12" s="99"/>
      <c r="C12" s="109"/>
      <c r="D12" s="24" t="s">
        <v>18</v>
      </c>
      <c r="E12" s="21">
        <f t="shared" si="0"/>
        <v>53639762.439999998</v>
      </c>
      <c r="F12" s="22">
        <v>10805945.73</v>
      </c>
      <c r="G12" s="22">
        <v>11851450.1</v>
      </c>
      <c r="H12" s="22">
        <v>11922666.609999999</v>
      </c>
      <c r="I12" s="22">
        <f>9768020-I48</f>
        <v>9635920</v>
      </c>
      <c r="J12" s="22">
        <f>9555880-J48</f>
        <v>9423780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</row>
    <row r="13" spans="1:16" s="2" customFormat="1" ht="33" customHeight="1" x14ac:dyDescent="0.25">
      <c r="A13" s="97"/>
      <c r="B13" s="100"/>
      <c r="C13" s="110"/>
      <c r="D13" s="24" t="s">
        <v>19</v>
      </c>
      <c r="E13" s="21">
        <f t="shared" si="0"/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</row>
    <row r="14" spans="1:16" s="2" customFormat="1" ht="32.25" customHeight="1" x14ac:dyDescent="0.25">
      <c r="A14" s="95" t="s">
        <v>22</v>
      </c>
      <c r="B14" s="108" t="s">
        <v>56</v>
      </c>
      <c r="C14" s="108" t="s">
        <v>57</v>
      </c>
      <c r="D14" s="7" t="s">
        <v>15</v>
      </c>
      <c r="E14" s="21">
        <f t="shared" si="0"/>
        <v>3445898.42</v>
      </c>
      <c r="F14" s="21">
        <v>1500754.94</v>
      </c>
      <c r="G14" s="21">
        <v>958844.96</v>
      </c>
      <c r="H14" s="21">
        <f>SUM(H15:H18)</f>
        <v>986298.52</v>
      </c>
      <c r="I14" s="21">
        <f t="shared" ref="I14" si="2">SUM(I15:I18)</f>
        <v>0</v>
      </c>
      <c r="J14" s="21">
        <f t="shared" ref="J14" si="3">SUM(J15:J18)</f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2" customFormat="1" ht="32.25" customHeight="1" x14ac:dyDescent="0.25">
      <c r="A15" s="96"/>
      <c r="B15" s="109"/>
      <c r="C15" s="109"/>
      <c r="D15" s="24" t="s">
        <v>16</v>
      </c>
      <c r="E15" s="21">
        <f t="shared" si="0"/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</row>
    <row r="16" spans="1:16" s="2" customFormat="1" ht="32.25" customHeight="1" x14ac:dyDescent="0.25">
      <c r="A16" s="96"/>
      <c r="B16" s="109"/>
      <c r="C16" s="109"/>
      <c r="D16" s="24" t="s">
        <v>17</v>
      </c>
      <c r="E16" s="21">
        <f t="shared" si="0"/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</row>
    <row r="17" spans="1:16" s="2" customFormat="1" ht="32.25" customHeight="1" x14ac:dyDescent="0.25">
      <c r="A17" s="96"/>
      <c r="B17" s="109"/>
      <c r="C17" s="109"/>
      <c r="D17" s="24" t="s">
        <v>18</v>
      </c>
      <c r="E17" s="21">
        <f t="shared" si="0"/>
        <v>3445898.42</v>
      </c>
      <c r="F17" s="22">
        <v>1500754.94</v>
      </c>
      <c r="G17" s="22">
        <v>958844.96</v>
      </c>
      <c r="H17" s="22">
        <v>986298.52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</row>
    <row r="18" spans="1:16" s="2" customFormat="1" ht="44.25" customHeight="1" x14ac:dyDescent="0.25">
      <c r="A18" s="97"/>
      <c r="B18" s="110"/>
      <c r="C18" s="110"/>
      <c r="D18" s="24" t="s">
        <v>19</v>
      </c>
      <c r="E18" s="21">
        <f t="shared" si="0"/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</row>
    <row r="19" spans="1:16" s="2" customFormat="1" ht="34.5" customHeight="1" x14ac:dyDescent="0.25">
      <c r="A19" s="95" t="s">
        <v>24</v>
      </c>
      <c r="B19" s="108" t="s">
        <v>55</v>
      </c>
      <c r="C19" s="108" t="s">
        <v>57</v>
      </c>
      <c r="D19" s="7" t="s">
        <v>15</v>
      </c>
      <c r="E19" s="21">
        <f t="shared" si="0"/>
        <v>2679504.0700000003</v>
      </c>
      <c r="F19" s="21">
        <v>871428.89</v>
      </c>
      <c r="G19" s="21">
        <v>609238</v>
      </c>
      <c r="H19" s="21">
        <f>SUM(H20:H23)</f>
        <v>1198837.18</v>
      </c>
      <c r="I19" s="21">
        <f t="shared" ref="I19" si="4">SUM(I20:I23)</f>
        <v>0</v>
      </c>
      <c r="J19" s="21">
        <f t="shared" ref="J19" si="5">SUM(J20:J23)</f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2" customFormat="1" ht="34.5" customHeight="1" x14ac:dyDescent="0.25">
      <c r="A20" s="96"/>
      <c r="B20" s="109"/>
      <c r="C20" s="109"/>
      <c r="D20" s="24" t="s">
        <v>16</v>
      </c>
      <c r="E20" s="21">
        <f t="shared" si="0"/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1:16" s="2" customFormat="1" ht="34.5" customHeight="1" x14ac:dyDescent="0.25">
      <c r="A21" s="96"/>
      <c r="B21" s="109"/>
      <c r="C21" s="109"/>
      <c r="D21" s="24" t="s">
        <v>17</v>
      </c>
      <c r="E21" s="21">
        <f t="shared" si="0"/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1:16" s="2" customFormat="1" ht="34.5" customHeight="1" x14ac:dyDescent="0.25">
      <c r="A22" s="96"/>
      <c r="B22" s="109"/>
      <c r="C22" s="109"/>
      <c r="D22" s="24" t="s">
        <v>18</v>
      </c>
      <c r="E22" s="21">
        <f t="shared" si="0"/>
        <v>2679504.0700000003</v>
      </c>
      <c r="F22" s="22">
        <v>871428.89</v>
      </c>
      <c r="G22" s="22">
        <v>609238</v>
      </c>
      <c r="H22" s="22">
        <v>1198837.18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</row>
    <row r="23" spans="1:16" s="2" customFormat="1" ht="34.5" customHeight="1" x14ac:dyDescent="0.25">
      <c r="A23" s="97"/>
      <c r="B23" s="110"/>
      <c r="C23" s="110"/>
      <c r="D23" s="24" t="s">
        <v>19</v>
      </c>
      <c r="E23" s="21">
        <f t="shared" si="0"/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</row>
    <row r="24" spans="1:16" s="2" customFormat="1" ht="34.5" customHeight="1" x14ac:dyDescent="0.25">
      <c r="A24" s="95" t="s">
        <v>28</v>
      </c>
      <c r="B24" s="108" t="s">
        <v>54</v>
      </c>
      <c r="C24" s="108" t="s">
        <v>57</v>
      </c>
      <c r="D24" s="7" t="s">
        <v>15</v>
      </c>
      <c r="E24" s="21">
        <f t="shared" si="0"/>
        <v>156235.40000000002</v>
      </c>
      <c r="F24" s="21">
        <v>26447.08</v>
      </c>
      <c r="G24" s="21">
        <f>SUM(G25:G28)</f>
        <v>76894.16</v>
      </c>
      <c r="H24" s="21">
        <f>SUM(H25:H28)</f>
        <v>52894.16</v>
      </c>
      <c r="I24" s="21">
        <f t="shared" ref="I24" si="6">SUM(I25:I28)</f>
        <v>0</v>
      </c>
      <c r="J24" s="21">
        <f t="shared" ref="J24" si="7">SUM(J25:J28)</f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2" customFormat="1" ht="34.5" customHeight="1" x14ac:dyDescent="0.25">
      <c r="A25" s="96"/>
      <c r="B25" s="109"/>
      <c r="C25" s="109"/>
      <c r="D25" s="24" t="s">
        <v>16</v>
      </c>
      <c r="E25" s="21">
        <f t="shared" si="0"/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</row>
    <row r="26" spans="1:16" s="2" customFormat="1" ht="34.5" customHeight="1" x14ac:dyDescent="0.25">
      <c r="A26" s="96"/>
      <c r="B26" s="109"/>
      <c r="C26" s="109"/>
      <c r="D26" s="24" t="s">
        <v>17</v>
      </c>
      <c r="E26" s="21">
        <f t="shared" si="0"/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1:16" s="2" customFormat="1" ht="34.5" customHeight="1" x14ac:dyDescent="0.25">
      <c r="A27" s="96"/>
      <c r="B27" s="109"/>
      <c r="C27" s="109"/>
      <c r="D27" s="24" t="s">
        <v>18</v>
      </c>
      <c r="E27" s="21">
        <f t="shared" si="0"/>
        <v>156235.40000000002</v>
      </c>
      <c r="F27" s="22">
        <v>26447.08</v>
      </c>
      <c r="G27" s="22">
        <v>76894.16</v>
      </c>
      <c r="H27" s="22">
        <v>52894.16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</row>
    <row r="28" spans="1:16" s="2" customFormat="1" ht="34.5" customHeight="1" x14ac:dyDescent="0.25">
      <c r="A28" s="97"/>
      <c r="B28" s="110"/>
      <c r="C28" s="110"/>
      <c r="D28" s="24" t="s">
        <v>19</v>
      </c>
      <c r="E28" s="21">
        <f t="shared" si="0"/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</row>
    <row r="29" spans="1:16" s="2" customFormat="1" ht="34.5" customHeight="1" x14ac:dyDescent="0.25">
      <c r="A29" s="95" t="s">
        <v>29</v>
      </c>
      <c r="B29" s="108" t="s">
        <v>53</v>
      </c>
      <c r="C29" s="108" t="s">
        <v>57</v>
      </c>
      <c r="D29" s="7" t="s">
        <v>15</v>
      </c>
      <c r="E29" s="21">
        <f t="shared" si="0"/>
        <v>98829.48000000001</v>
      </c>
      <c r="F29" s="21">
        <f>SUM(F30:F33)</f>
        <v>6023.24</v>
      </c>
      <c r="G29" s="21">
        <f>SUM(G30:G33)</f>
        <v>92206.24</v>
      </c>
      <c r="H29" s="21">
        <f>SUM(H30:H33)</f>
        <v>600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2" customFormat="1" ht="34.5" customHeight="1" x14ac:dyDescent="0.25">
      <c r="A30" s="96"/>
      <c r="B30" s="109"/>
      <c r="C30" s="109"/>
      <c r="D30" s="24" t="s">
        <v>16</v>
      </c>
      <c r="E30" s="21">
        <f t="shared" si="0"/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</row>
    <row r="31" spans="1:16" s="2" customFormat="1" ht="34.5" customHeight="1" x14ac:dyDescent="0.25">
      <c r="A31" s="96"/>
      <c r="B31" s="109"/>
      <c r="C31" s="109"/>
      <c r="D31" s="24" t="s">
        <v>17</v>
      </c>
      <c r="E31" s="21">
        <f t="shared" si="0"/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1:16" s="2" customFormat="1" ht="34.5" customHeight="1" x14ac:dyDescent="0.25">
      <c r="A32" s="96"/>
      <c r="B32" s="109"/>
      <c r="C32" s="109"/>
      <c r="D32" s="24" t="s">
        <v>18</v>
      </c>
      <c r="E32" s="21">
        <f t="shared" si="0"/>
        <v>98829.48000000001</v>
      </c>
      <c r="F32" s="22">
        <v>6023.24</v>
      </c>
      <c r="G32" s="22">
        <v>92206.24</v>
      </c>
      <c r="H32" s="22">
        <v>600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</row>
    <row r="33" spans="1:16" s="2" customFormat="1" ht="34.5" customHeight="1" x14ac:dyDescent="0.25">
      <c r="A33" s="97"/>
      <c r="B33" s="110"/>
      <c r="C33" s="110"/>
      <c r="D33" s="24" t="s">
        <v>19</v>
      </c>
      <c r="E33" s="21">
        <f t="shared" si="0"/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</row>
    <row r="34" spans="1:16" s="2" customFormat="1" ht="32.25" customHeight="1" x14ac:dyDescent="0.25">
      <c r="A34" s="95" t="s">
        <v>30</v>
      </c>
      <c r="B34" s="103" t="s">
        <v>52</v>
      </c>
      <c r="C34" s="103" t="s">
        <v>51</v>
      </c>
      <c r="D34" s="7" t="s">
        <v>15</v>
      </c>
      <c r="E34" s="21">
        <f t="shared" si="0"/>
        <v>323910.64</v>
      </c>
      <c r="F34" s="21">
        <v>323910.64</v>
      </c>
      <c r="G34" s="21">
        <v>0</v>
      </c>
      <c r="H34" s="21">
        <f>SUM(H35:H38)</f>
        <v>0</v>
      </c>
      <c r="I34" s="21">
        <f t="shared" ref="I34" si="8">SUM(I35:I38)</f>
        <v>0</v>
      </c>
      <c r="J34" s="21">
        <f t="shared" ref="J34" si="9">SUM(J35:J38)</f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2" customFormat="1" ht="32.25" customHeight="1" x14ac:dyDescent="0.25">
      <c r="A35" s="96"/>
      <c r="B35" s="103"/>
      <c r="C35" s="103"/>
      <c r="D35" s="24" t="s">
        <v>16</v>
      </c>
      <c r="E35" s="21">
        <f t="shared" si="0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1:16" s="2" customFormat="1" ht="32.25" customHeight="1" x14ac:dyDescent="0.25">
      <c r="A36" s="96"/>
      <c r="B36" s="103"/>
      <c r="C36" s="103"/>
      <c r="D36" s="24" t="s">
        <v>17</v>
      </c>
      <c r="E36" s="21">
        <f t="shared" si="0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1:16" s="2" customFormat="1" ht="32.25" customHeight="1" x14ac:dyDescent="0.25">
      <c r="A37" s="96"/>
      <c r="B37" s="103"/>
      <c r="C37" s="103"/>
      <c r="D37" s="24" t="s">
        <v>18</v>
      </c>
      <c r="E37" s="21">
        <f t="shared" si="0"/>
        <v>323910.64</v>
      </c>
      <c r="F37" s="22">
        <v>323910.64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</row>
    <row r="38" spans="1:16" s="2" customFormat="1" ht="32.25" customHeight="1" x14ac:dyDescent="0.25">
      <c r="A38" s="97"/>
      <c r="B38" s="103"/>
      <c r="C38" s="103"/>
      <c r="D38" s="24" t="s">
        <v>19</v>
      </c>
      <c r="E38" s="21">
        <f t="shared" si="0"/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</row>
    <row r="39" spans="1:16" s="1" customFormat="1" ht="32.25" customHeight="1" x14ac:dyDescent="0.25">
      <c r="A39" s="124"/>
      <c r="B39" s="127" t="s">
        <v>23</v>
      </c>
      <c r="C39" s="130"/>
      <c r="D39" s="7" t="s">
        <v>15</v>
      </c>
      <c r="E39" s="21">
        <f>F39+G39+H39+I39+J39+K39+L39+M39+N39+O39+P39</f>
        <v>60344140.449999996</v>
      </c>
      <c r="F39" s="21">
        <v>13534510.52</v>
      </c>
      <c r="G39" s="21">
        <f>SUM(G40:G43)</f>
        <v>13588633.459999999</v>
      </c>
      <c r="H39" s="21">
        <f>SUM(H40:H43)</f>
        <v>14161296.469999999</v>
      </c>
      <c r="I39" s="21">
        <f t="shared" ref="I39" si="10">SUM(I40:I43)</f>
        <v>9635920</v>
      </c>
      <c r="J39" s="21">
        <f t="shared" ref="J39" si="11">SUM(J40:J43)</f>
        <v>9423780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" customFormat="1" ht="32.25" customHeight="1" x14ac:dyDescent="0.25">
      <c r="A40" s="125"/>
      <c r="B40" s="128"/>
      <c r="C40" s="131"/>
      <c r="D40" s="24" t="s">
        <v>16</v>
      </c>
      <c r="E40" s="21">
        <f t="shared" si="0"/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1:16" s="1" customFormat="1" ht="32.25" customHeight="1" x14ac:dyDescent="0.25">
      <c r="A41" s="125"/>
      <c r="B41" s="128"/>
      <c r="C41" s="131"/>
      <c r="D41" s="24" t="s">
        <v>17</v>
      </c>
      <c r="E41" s="21">
        <f t="shared" si="0"/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1:16" s="1" customFormat="1" ht="32.25" customHeight="1" x14ac:dyDescent="0.25">
      <c r="A42" s="125"/>
      <c r="B42" s="128"/>
      <c r="C42" s="131"/>
      <c r="D42" s="24" t="s">
        <v>18</v>
      </c>
      <c r="E42" s="21">
        <f t="shared" si="0"/>
        <v>60344140.450000003</v>
      </c>
      <c r="F42" s="22">
        <f>SUM(F12,F17,F22,F27,F32,F37)</f>
        <v>13534510.520000001</v>
      </c>
      <c r="G42" s="22">
        <f>SUM(G12,G17,G22,G27,G32,G37)</f>
        <v>13588633.459999999</v>
      </c>
      <c r="H42" s="22">
        <f>SUM(H12,H17,H22,H27,H32,H37)</f>
        <v>14161296.469999999</v>
      </c>
      <c r="I42" s="22">
        <f>SUM(I12,I17,I22,I27,I32,I37)</f>
        <v>9635920</v>
      </c>
      <c r="J42" s="22">
        <f>SUM(J12,J17,J22,J27,J32,J37)</f>
        <v>9423780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</row>
    <row r="43" spans="1:16" s="1" customFormat="1" ht="33.75" customHeight="1" x14ac:dyDescent="0.25">
      <c r="A43" s="126"/>
      <c r="B43" s="129"/>
      <c r="C43" s="132"/>
      <c r="D43" s="24" t="s">
        <v>19</v>
      </c>
      <c r="E43" s="21">
        <f t="shared" si="0"/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</row>
    <row r="44" spans="1:16" s="1" customFormat="1" ht="24" customHeight="1" x14ac:dyDescent="0.25">
      <c r="A44" s="133" t="s">
        <v>37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134"/>
    </row>
    <row r="45" spans="1:16" s="2" customFormat="1" ht="31.5" customHeight="1" x14ac:dyDescent="0.25">
      <c r="A45" s="95" t="s">
        <v>25</v>
      </c>
      <c r="B45" s="108" t="s">
        <v>75</v>
      </c>
      <c r="C45" s="108" t="s">
        <v>76</v>
      </c>
      <c r="D45" s="7" t="s">
        <v>15</v>
      </c>
      <c r="E45" s="21">
        <f t="shared" ref="E45:E59" si="12">F45+G45+H45+I45+J45+K45+L45+M45+N45+O45+P45</f>
        <v>930677.5</v>
      </c>
      <c r="F45" s="35">
        <f t="shared" ref="F45:P45" si="13">F46+F47+F48+F49</f>
        <v>186477.5</v>
      </c>
      <c r="G45" s="35">
        <f>G46+G47+G48+G49</f>
        <v>187000</v>
      </c>
      <c r="H45" s="8">
        <f t="shared" si="13"/>
        <v>184600</v>
      </c>
      <c r="I45" s="8">
        <f t="shared" si="13"/>
        <v>186300</v>
      </c>
      <c r="J45" s="8">
        <f t="shared" si="13"/>
        <v>186300</v>
      </c>
      <c r="K45" s="27">
        <f t="shared" si="13"/>
        <v>0</v>
      </c>
      <c r="L45" s="27">
        <f t="shared" si="13"/>
        <v>0</v>
      </c>
      <c r="M45" s="27">
        <f t="shared" si="13"/>
        <v>0</v>
      </c>
      <c r="N45" s="27">
        <f t="shared" si="13"/>
        <v>0</v>
      </c>
      <c r="O45" s="27">
        <f t="shared" si="13"/>
        <v>0</v>
      </c>
      <c r="P45" s="27">
        <f t="shared" si="13"/>
        <v>0</v>
      </c>
    </row>
    <row r="46" spans="1:16" s="2" customFormat="1" ht="31.5" customHeight="1" x14ac:dyDescent="0.25">
      <c r="A46" s="96"/>
      <c r="B46" s="109"/>
      <c r="C46" s="109"/>
      <c r="D46" s="24" t="s">
        <v>16</v>
      </c>
      <c r="E46" s="21">
        <f t="shared" si="12"/>
        <v>0</v>
      </c>
      <c r="F46" s="18">
        <f>G46+H46+I46+J46+K46+P46+Q45+R45+S45</f>
        <v>0</v>
      </c>
      <c r="G46" s="18">
        <f>H46+I46+J46+K46+P46+Q45+R45+S45+T45</f>
        <v>0</v>
      </c>
      <c r="H46" s="18">
        <f>I46+J46+K46+P46+Q45+R45+S45+T45+U45</f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</row>
    <row r="47" spans="1:16" s="2" customFormat="1" ht="31.5" customHeight="1" x14ac:dyDescent="0.25">
      <c r="A47" s="96"/>
      <c r="B47" s="109"/>
      <c r="C47" s="109"/>
      <c r="D47" s="24" t="s">
        <v>17</v>
      </c>
      <c r="E47" s="21">
        <f t="shared" si="12"/>
        <v>332500</v>
      </c>
      <c r="F47" s="28">
        <v>116700</v>
      </c>
      <c r="G47" s="28">
        <v>54900</v>
      </c>
      <c r="H47" s="28">
        <v>52500</v>
      </c>
      <c r="I47" s="28">
        <v>54200</v>
      </c>
      <c r="J47" s="28">
        <v>54200</v>
      </c>
      <c r="K47" s="19">
        <v>0</v>
      </c>
      <c r="L47" s="18">
        <v>0</v>
      </c>
      <c r="M47" s="18">
        <v>0</v>
      </c>
      <c r="N47" s="18">
        <v>0</v>
      </c>
      <c r="O47" s="18">
        <v>0</v>
      </c>
      <c r="P47" s="19">
        <v>0</v>
      </c>
    </row>
    <row r="48" spans="1:16" s="2" customFormat="1" ht="31.5" customHeight="1" x14ac:dyDescent="0.25">
      <c r="A48" s="96"/>
      <c r="B48" s="109"/>
      <c r="C48" s="109"/>
      <c r="D48" s="24" t="s">
        <v>18</v>
      </c>
      <c r="E48" s="21">
        <f t="shared" si="12"/>
        <v>598177.5</v>
      </c>
      <c r="F48" s="18">
        <v>69777.5</v>
      </c>
      <c r="G48" s="18">
        <v>132100</v>
      </c>
      <c r="H48" s="18">
        <v>132100</v>
      </c>
      <c r="I48" s="18">
        <v>132100</v>
      </c>
      <c r="J48" s="18">
        <v>132100</v>
      </c>
      <c r="K48" s="19">
        <v>0</v>
      </c>
      <c r="L48" s="18">
        <v>0</v>
      </c>
      <c r="M48" s="18">
        <v>0</v>
      </c>
      <c r="N48" s="18">
        <v>0</v>
      </c>
      <c r="O48" s="18">
        <v>0</v>
      </c>
      <c r="P48" s="19">
        <v>0</v>
      </c>
    </row>
    <row r="49" spans="1:16" s="2" customFormat="1" ht="31.5" customHeight="1" x14ac:dyDescent="0.25">
      <c r="A49" s="97"/>
      <c r="B49" s="110"/>
      <c r="C49" s="110"/>
      <c r="D49" s="24" t="s">
        <v>19</v>
      </c>
      <c r="E49" s="21">
        <f t="shared" si="12"/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</row>
    <row r="50" spans="1:16" s="1" customFormat="1" ht="31.5" customHeight="1" x14ac:dyDescent="0.25">
      <c r="A50" s="135" t="s">
        <v>26</v>
      </c>
      <c r="B50" s="108" t="s">
        <v>78</v>
      </c>
      <c r="C50" s="108" t="s">
        <v>77</v>
      </c>
      <c r="D50" s="7" t="s">
        <v>15</v>
      </c>
      <c r="E50" s="21">
        <f t="shared" si="12"/>
        <v>1215987.28</v>
      </c>
      <c r="F50" s="9">
        <f>SUM(F51:F54)</f>
        <v>849396.32000000007</v>
      </c>
      <c r="G50" s="9">
        <f>SUM(G51:G54)</f>
        <v>225870.96</v>
      </c>
      <c r="H50" s="9">
        <f>SUM(H51:H54)</f>
        <v>140720</v>
      </c>
      <c r="I50" s="9">
        <f t="shared" ref="I50:P50" si="14">SUM(I51:I54)</f>
        <v>0</v>
      </c>
      <c r="J50" s="9">
        <f t="shared" si="14"/>
        <v>0</v>
      </c>
      <c r="K50" s="16">
        <f t="shared" si="14"/>
        <v>0</v>
      </c>
      <c r="L50" s="16">
        <f t="shared" si="14"/>
        <v>0</v>
      </c>
      <c r="M50" s="16">
        <f t="shared" si="14"/>
        <v>0</v>
      </c>
      <c r="N50" s="16">
        <f t="shared" si="14"/>
        <v>0</v>
      </c>
      <c r="O50" s="16">
        <f t="shared" si="14"/>
        <v>0</v>
      </c>
      <c r="P50" s="16">
        <f t="shared" si="14"/>
        <v>0</v>
      </c>
    </row>
    <row r="51" spans="1:16" s="1" customFormat="1" ht="31.5" customHeight="1" x14ac:dyDescent="0.25">
      <c r="A51" s="135"/>
      <c r="B51" s="109"/>
      <c r="C51" s="109"/>
      <c r="D51" s="24" t="s">
        <v>16</v>
      </c>
      <c r="E51" s="21">
        <f t="shared" si="12"/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9">
        <v>0</v>
      </c>
      <c r="M51" s="19">
        <v>0</v>
      </c>
      <c r="N51" s="19">
        <v>0</v>
      </c>
      <c r="O51" s="19">
        <v>0</v>
      </c>
      <c r="P51" s="18">
        <v>0</v>
      </c>
    </row>
    <row r="52" spans="1:16" s="1" customFormat="1" ht="31.5" customHeight="1" x14ac:dyDescent="0.25">
      <c r="A52" s="135"/>
      <c r="B52" s="109"/>
      <c r="C52" s="109"/>
      <c r="D52" s="24" t="s">
        <v>17</v>
      </c>
      <c r="E52" s="21">
        <f t="shared" si="12"/>
        <v>460000</v>
      </c>
      <c r="F52" s="29">
        <v>460000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30">
        <v>0</v>
      </c>
    </row>
    <row r="53" spans="1:16" s="1" customFormat="1" ht="31.5" customHeight="1" x14ac:dyDescent="0.25">
      <c r="A53" s="135"/>
      <c r="B53" s="109"/>
      <c r="C53" s="109"/>
      <c r="D53" s="24" t="s">
        <v>18</v>
      </c>
      <c r="E53" s="21">
        <f t="shared" si="12"/>
        <v>755987.28</v>
      </c>
      <c r="F53" s="18">
        <v>389396.32</v>
      </c>
      <c r="G53" s="18">
        <v>225870.96</v>
      </c>
      <c r="H53" s="18">
        <v>140720</v>
      </c>
      <c r="I53" s="18">
        <v>0</v>
      </c>
      <c r="J53" s="18">
        <v>0</v>
      </c>
      <c r="K53" s="18">
        <v>0</v>
      </c>
      <c r="L53" s="29">
        <v>0</v>
      </c>
      <c r="M53" s="29">
        <v>0</v>
      </c>
      <c r="N53" s="29">
        <v>0</v>
      </c>
      <c r="O53" s="29">
        <v>0</v>
      </c>
      <c r="P53" s="31">
        <v>0</v>
      </c>
    </row>
    <row r="54" spans="1:16" s="1" customFormat="1" ht="31.5" customHeight="1" x14ac:dyDescent="0.25">
      <c r="A54" s="135"/>
      <c r="B54" s="110"/>
      <c r="C54" s="110"/>
      <c r="D54" s="24" t="s">
        <v>19</v>
      </c>
      <c r="E54" s="21">
        <f t="shared" si="12"/>
        <v>0</v>
      </c>
      <c r="F54" s="10">
        <f>G54+H54+I54+J54+K54+P54+Q53+R53+S53</f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8">
        <v>0</v>
      </c>
      <c r="M54" s="18">
        <v>0</v>
      </c>
      <c r="N54" s="18">
        <v>0</v>
      </c>
      <c r="O54" s="18">
        <v>0</v>
      </c>
      <c r="P54" s="10">
        <v>0</v>
      </c>
    </row>
    <row r="55" spans="1:16" s="1" customFormat="1" ht="31.5" customHeight="1" x14ac:dyDescent="0.25">
      <c r="A55" s="124"/>
      <c r="B55" s="127" t="s">
        <v>27</v>
      </c>
      <c r="C55" s="136"/>
      <c r="D55" s="7" t="s">
        <v>15</v>
      </c>
      <c r="E55" s="21">
        <f t="shared" si="12"/>
        <v>2146664.7800000003</v>
      </c>
      <c r="F55" s="32">
        <f t="shared" ref="F55:P55" si="15">F59+F58+F57+F56</f>
        <v>1035873.8200000001</v>
      </c>
      <c r="G55" s="32">
        <f t="shared" si="15"/>
        <v>412870.95999999996</v>
      </c>
      <c r="H55" s="32">
        <f t="shared" si="15"/>
        <v>325320</v>
      </c>
      <c r="I55" s="32">
        <f t="shared" si="15"/>
        <v>186300</v>
      </c>
      <c r="J55" s="32">
        <f t="shared" si="15"/>
        <v>186300</v>
      </c>
      <c r="K55" s="32">
        <f t="shared" si="15"/>
        <v>0</v>
      </c>
      <c r="L55" s="32">
        <f t="shared" si="15"/>
        <v>0</v>
      </c>
      <c r="M55" s="32">
        <f t="shared" si="15"/>
        <v>0</v>
      </c>
      <c r="N55" s="32">
        <f t="shared" si="15"/>
        <v>0</v>
      </c>
      <c r="O55" s="32">
        <f t="shared" si="15"/>
        <v>0</v>
      </c>
      <c r="P55" s="32">
        <f t="shared" si="15"/>
        <v>0</v>
      </c>
    </row>
    <row r="56" spans="1:16" s="1" customFormat="1" ht="31.5" customHeight="1" x14ac:dyDescent="0.25">
      <c r="A56" s="125"/>
      <c r="B56" s="128"/>
      <c r="C56" s="131"/>
      <c r="D56" s="24" t="s">
        <v>16</v>
      </c>
      <c r="E56" s="21">
        <f t="shared" si="12"/>
        <v>0</v>
      </c>
      <c r="F56" s="5">
        <f t="shared" ref="F56:P56" si="16">F46+F51</f>
        <v>0</v>
      </c>
      <c r="G56" s="5">
        <f t="shared" si="16"/>
        <v>0</v>
      </c>
      <c r="H56" s="5">
        <f t="shared" si="16"/>
        <v>0</v>
      </c>
      <c r="I56" s="5">
        <f t="shared" si="16"/>
        <v>0</v>
      </c>
      <c r="J56" s="5">
        <f t="shared" si="16"/>
        <v>0</v>
      </c>
      <c r="K56" s="5">
        <f t="shared" si="16"/>
        <v>0</v>
      </c>
      <c r="L56" s="5">
        <f t="shared" si="16"/>
        <v>0</v>
      </c>
      <c r="M56" s="5">
        <f t="shared" si="16"/>
        <v>0</v>
      </c>
      <c r="N56" s="5">
        <f t="shared" si="16"/>
        <v>0</v>
      </c>
      <c r="O56" s="5">
        <f t="shared" si="16"/>
        <v>0</v>
      </c>
      <c r="P56" s="5">
        <f t="shared" si="16"/>
        <v>0</v>
      </c>
    </row>
    <row r="57" spans="1:16" s="1" customFormat="1" ht="31.5" customHeight="1" x14ac:dyDescent="0.25">
      <c r="A57" s="125"/>
      <c r="B57" s="128"/>
      <c r="C57" s="131"/>
      <c r="D57" s="24" t="s">
        <v>17</v>
      </c>
      <c r="E57" s="21">
        <f t="shared" si="12"/>
        <v>792500</v>
      </c>
      <c r="F57" s="5">
        <f t="shared" ref="F57:P59" si="17">F47+F52</f>
        <v>576700</v>
      </c>
      <c r="G57" s="5">
        <f>G47+G52</f>
        <v>54900</v>
      </c>
      <c r="H57" s="5">
        <f>H47+H52</f>
        <v>52500</v>
      </c>
      <c r="I57" s="5">
        <f t="shared" si="17"/>
        <v>54200</v>
      </c>
      <c r="J57" s="5">
        <f t="shared" si="17"/>
        <v>54200</v>
      </c>
      <c r="K57" s="5">
        <f t="shared" si="17"/>
        <v>0</v>
      </c>
      <c r="L57" s="5">
        <f t="shared" si="17"/>
        <v>0</v>
      </c>
      <c r="M57" s="5">
        <f t="shared" si="17"/>
        <v>0</v>
      </c>
      <c r="N57" s="5">
        <f t="shared" si="17"/>
        <v>0</v>
      </c>
      <c r="O57" s="5">
        <f t="shared" si="17"/>
        <v>0</v>
      </c>
      <c r="P57" s="5">
        <f t="shared" si="17"/>
        <v>0</v>
      </c>
    </row>
    <row r="58" spans="1:16" s="1" customFormat="1" ht="31.5" customHeight="1" x14ac:dyDescent="0.25">
      <c r="A58" s="125"/>
      <c r="B58" s="128"/>
      <c r="C58" s="131"/>
      <c r="D58" s="24" t="s">
        <v>18</v>
      </c>
      <c r="E58" s="21">
        <f t="shared" si="12"/>
        <v>1354164.78</v>
      </c>
      <c r="F58" s="5">
        <f t="shared" si="17"/>
        <v>459173.82</v>
      </c>
      <c r="G58" s="5">
        <f t="shared" si="17"/>
        <v>357970.95999999996</v>
      </c>
      <c r="H58" s="5">
        <f t="shared" si="17"/>
        <v>272820</v>
      </c>
      <c r="I58" s="5">
        <f t="shared" si="17"/>
        <v>132100</v>
      </c>
      <c r="J58" s="5">
        <f t="shared" si="17"/>
        <v>132100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</row>
    <row r="59" spans="1:16" s="1" customFormat="1" ht="31.5" customHeight="1" x14ac:dyDescent="0.25">
      <c r="A59" s="126"/>
      <c r="B59" s="129"/>
      <c r="C59" s="132"/>
      <c r="D59" s="24" t="s">
        <v>19</v>
      </c>
      <c r="E59" s="21">
        <f t="shared" si="12"/>
        <v>0</v>
      </c>
      <c r="F59" s="5">
        <f t="shared" si="17"/>
        <v>0</v>
      </c>
      <c r="G59" s="5">
        <f t="shared" si="17"/>
        <v>0</v>
      </c>
      <c r="H59" s="5">
        <f t="shared" si="17"/>
        <v>0</v>
      </c>
      <c r="I59" s="5">
        <f t="shared" si="17"/>
        <v>0</v>
      </c>
      <c r="J59" s="5">
        <f t="shared" si="17"/>
        <v>0</v>
      </c>
      <c r="K59" s="5">
        <f t="shared" si="17"/>
        <v>0</v>
      </c>
      <c r="L59" s="5">
        <f t="shared" si="17"/>
        <v>0</v>
      </c>
      <c r="M59" s="5">
        <f t="shared" si="17"/>
        <v>0</v>
      </c>
      <c r="N59" s="5">
        <f t="shared" si="17"/>
        <v>0</v>
      </c>
      <c r="O59" s="5">
        <f t="shared" si="17"/>
        <v>0</v>
      </c>
      <c r="P59" s="5">
        <f t="shared" si="17"/>
        <v>0</v>
      </c>
    </row>
    <row r="60" spans="1:16" ht="21" customHeight="1" x14ac:dyDescent="0.25">
      <c r="A60" s="137" t="s">
        <v>38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9"/>
    </row>
    <row r="61" spans="1:16" s="2" customFormat="1" ht="31.5" customHeight="1" x14ac:dyDescent="0.25">
      <c r="A61" s="95" t="s">
        <v>39</v>
      </c>
      <c r="B61" s="108" t="s">
        <v>44</v>
      </c>
      <c r="C61" s="108" t="s">
        <v>80</v>
      </c>
      <c r="D61" s="7" t="s">
        <v>15</v>
      </c>
      <c r="E61" s="21">
        <f t="shared" ref="E61:E85" si="18">F61+G61+H61+I61+J61+K61+L61+M61+N61+O61+P61</f>
        <v>93000</v>
      </c>
      <c r="F61" s="8">
        <f>SUM(F63:F64)</f>
        <v>0</v>
      </c>
      <c r="G61" s="8">
        <f>SUM(G63:G64)</f>
        <v>46500</v>
      </c>
      <c r="H61" s="8">
        <f>SUM(H63:H64)</f>
        <v>46500</v>
      </c>
      <c r="I61" s="8">
        <f t="shared" ref="I61:O61" si="19">SUM(I63:I64)</f>
        <v>0</v>
      </c>
      <c r="J61" s="8">
        <f t="shared" si="19"/>
        <v>0</v>
      </c>
      <c r="K61" s="8">
        <f t="shared" si="19"/>
        <v>0</v>
      </c>
      <c r="L61" s="8">
        <f t="shared" si="19"/>
        <v>0</v>
      </c>
      <c r="M61" s="8">
        <f t="shared" si="19"/>
        <v>0</v>
      </c>
      <c r="N61" s="8">
        <f t="shared" si="19"/>
        <v>0</v>
      </c>
      <c r="O61" s="8">
        <f t="shared" si="19"/>
        <v>0</v>
      </c>
      <c r="P61" s="13">
        <f>Q66+R66+S66+T66+U66+V66+W66+X66+Y66</f>
        <v>0</v>
      </c>
    </row>
    <row r="62" spans="1:16" s="2" customFormat="1" ht="31.5" customHeight="1" x14ac:dyDescent="0.25">
      <c r="A62" s="96"/>
      <c r="B62" s="109"/>
      <c r="C62" s="109"/>
      <c r="D62" s="24" t="s">
        <v>16</v>
      </c>
      <c r="E62" s="21">
        <f t="shared" si="18"/>
        <v>0</v>
      </c>
      <c r="F62" s="10">
        <v>0</v>
      </c>
      <c r="G62" s="15">
        <v>0</v>
      </c>
      <c r="H62" s="15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</row>
    <row r="63" spans="1:16" s="2" customFormat="1" ht="31.5" customHeight="1" x14ac:dyDescent="0.25">
      <c r="A63" s="96"/>
      <c r="B63" s="109"/>
      <c r="C63" s="109"/>
      <c r="D63" s="24" t="s">
        <v>17</v>
      </c>
      <c r="E63" s="21">
        <f t="shared" si="18"/>
        <v>0</v>
      </c>
      <c r="F63" s="12">
        <v>0</v>
      </c>
      <c r="G63" s="33">
        <v>0</v>
      </c>
      <c r="H63" s="33">
        <v>0</v>
      </c>
      <c r="I63" s="11">
        <v>0</v>
      </c>
      <c r="J63" s="11">
        <v>0</v>
      </c>
      <c r="K63" s="11">
        <v>0</v>
      </c>
      <c r="L63" s="10">
        <v>0</v>
      </c>
      <c r="M63" s="10">
        <v>0</v>
      </c>
      <c r="N63" s="10">
        <v>0</v>
      </c>
      <c r="O63" s="10">
        <v>0</v>
      </c>
      <c r="P63" s="11">
        <v>0</v>
      </c>
    </row>
    <row r="64" spans="1:16" s="2" customFormat="1" ht="31.5" customHeight="1" x14ac:dyDescent="0.25">
      <c r="A64" s="96"/>
      <c r="B64" s="109"/>
      <c r="C64" s="109"/>
      <c r="D64" s="24" t="s">
        <v>18</v>
      </c>
      <c r="E64" s="21">
        <f t="shared" si="18"/>
        <v>93000</v>
      </c>
      <c r="F64" s="10">
        <v>0</v>
      </c>
      <c r="G64" s="33">
        <v>46500</v>
      </c>
      <c r="H64" s="33">
        <v>46500</v>
      </c>
      <c r="I64" s="11">
        <v>0</v>
      </c>
      <c r="J64" s="11">
        <v>0</v>
      </c>
      <c r="K64" s="11">
        <v>0</v>
      </c>
      <c r="L64" s="10">
        <v>0</v>
      </c>
      <c r="M64" s="10">
        <v>0</v>
      </c>
      <c r="N64" s="10">
        <v>0</v>
      </c>
      <c r="O64" s="10">
        <v>0</v>
      </c>
      <c r="P64" s="11">
        <v>0</v>
      </c>
    </row>
    <row r="65" spans="1:16" s="2" customFormat="1" ht="31.5" customHeight="1" x14ac:dyDescent="0.25">
      <c r="A65" s="97"/>
      <c r="B65" s="110"/>
      <c r="C65" s="110"/>
      <c r="D65" s="24" t="s">
        <v>19</v>
      </c>
      <c r="E65" s="21">
        <f t="shared" si="18"/>
        <v>0</v>
      </c>
      <c r="F65" s="10">
        <v>0</v>
      </c>
      <c r="G65" s="15">
        <v>0</v>
      </c>
      <c r="H65" s="15">
        <v>0</v>
      </c>
      <c r="I65" s="10">
        <v>0</v>
      </c>
      <c r="J65" s="10">
        <v>0</v>
      </c>
      <c r="K65" s="10">
        <f>P65+Q64+R64+S64+T64+U64+V64+W64+X64</f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</row>
    <row r="66" spans="1:16" s="2" customFormat="1" ht="31.5" customHeight="1" x14ac:dyDescent="0.25">
      <c r="A66" s="95" t="s">
        <v>40</v>
      </c>
      <c r="B66" s="108" t="s">
        <v>45</v>
      </c>
      <c r="C66" s="108" t="s">
        <v>81</v>
      </c>
      <c r="D66" s="7" t="s">
        <v>15</v>
      </c>
      <c r="E66" s="21">
        <f t="shared" si="18"/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</row>
    <row r="67" spans="1:16" s="2" customFormat="1" ht="31.5" customHeight="1" x14ac:dyDescent="0.25">
      <c r="A67" s="96"/>
      <c r="B67" s="109"/>
      <c r="C67" s="109"/>
      <c r="D67" s="24" t="s">
        <v>16</v>
      </c>
      <c r="E67" s="21">
        <f t="shared" si="18"/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f>Q66+R66+S66+T66+U66+V66+W66+X66+Y66</f>
        <v>0</v>
      </c>
    </row>
    <row r="68" spans="1:16" s="2" customFormat="1" ht="31.5" customHeight="1" x14ac:dyDescent="0.25">
      <c r="A68" s="96"/>
      <c r="B68" s="109"/>
      <c r="C68" s="109"/>
      <c r="D68" s="24" t="s">
        <v>17</v>
      </c>
      <c r="E68" s="21">
        <f t="shared" si="18"/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f>Q67+R67+S67+T67+U67+V67+W67+X67+Y67</f>
        <v>0</v>
      </c>
    </row>
    <row r="69" spans="1:16" s="2" customFormat="1" ht="31.5" customHeight="1" x14ac:dyDescent="0.25">
      <c r="A69" s="96"/>
      <c r="B69" s="109"/>
      <c r="C69" s="109"/>
      <c r="D69" s="24" t="s">
        <v>18</v>
      </c>
      <c r="E69" s="21">
        <f t="shared" si="18"/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f>Q70+R70+S70+T70+U70+V70+W70+X70+Y70</f>
        <v>0</v>
      </c>
    </row>
    <row r="70" spans="1:16" s="2" customFormat="1" ht="62.25" customHeight="1" x14ac:dyDescent="0.25">
      <c r="A70" s="97"/>
      <c r="B70" s="110"/>
      <c r="C70" s="110"/>
      <c r="D70" s="24" t="s">
        <v>19</v>
      </c>
      <c r="E70" s="21">
        <f t="shared" si="18"/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f>Q69+R69+S69+T69+U69+V69+W69+X69+Y69</f>
        <v>0</v>
      </c>
    </row>
    <row r="71" spans="1:16" s="2" customFormat="1" ht="31.5" customHeight="1" x14ac:dyDescent="0.25">
      <c r="A71" s="95" t="s">
        <v>41</v>
      </c>
      <c r="B71" s="108" t="s">
        <v>47</v>
      </c>
      <c r="C71" s="108" t="s">
        <v>81</v>
      </c>
      <c r="D71" s="7" t="s">
        <v>15</v>
      </c>
      <c r="E71" s="21">
        <f t="shared" si="18"/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</row>
    <row r="72" spans="1:16" s="2" customFormat="1" ht="31.5" customHeight="1" x14ac:dyDescent="0.25">
      <c r="A72" s="96"/>
      <c r="B72" s="109"/>
      <c r="C72" s="109"/>
      <c r="D72" s="24" t="s">
        <v>16</v>
      </c>
      <c r="E72" s="21">
        <f t="shared" si="18"/>
        <v>0</v>
      </c>
      <c r="F72" s="10">
        <f>G72+H72+I72+J72+K72+P72+Q71+R71+S71</f>
        <v>0</v>
      </c>
      <c r="G72" s="10">
        <f>H72+I72+J72+K72+P72+Q71+R71+S71+T71</f>
        <v>0</v>
      </c>
      <c r="H72" s="10">
        <f>I72+J72+K72+P72+Q71+R71+S71+T71+U71</f>
        <v>0</v>
      </c>
      <c r="I72" s="10">
        <f>J72+K72+P72+Q71+R71+S71+T71+U71+V71</f>
        <v>0</v>
      </c>
      <c r="J72" s="10">
        <f>K72+P72+Q71+R71+S71+T71+U71+V71+W71</f>
        <v>0</v>
      </c>
      <c r="K72" s="10">
        <f>P72+Q71+R71+S71+T71+U71+V71+W71+X71</f>
        <v>0</v>
      </c>
      <c r="L72" s="10">
        <v>0</v>
      </c>
      <c r="M72" s="10">
        <v>0</v>
      </c>
      <c r="N72" s="10">
        <v>0</v>
      </c>
      <c r="O72" s="10">
        <v>0</v>
      </c>
      <c r="P72" s="10">
        <f>Q71+R71+S71+T71+U71+V71+W71+X71+Y71</f>
        <v>0</v>
      </c>
    </row>
    <row r="73" spans="1:16" s="2" customFormat="1" ht="31.5" customHeight="1" x14ac:dyDescent="0.25">
      <c r="A73" s="96"/>
      <c r="B73" s="109"/>
      <c r="C73" s="109"/>
      <c r="D73" s="24" t="s">
        <v>17</v>
      </c>
      <c r="E73" s="21">
        <f t="shared" si="18"/>
        <v>0</v>
      </c>
      <c r="F73" s="10">
        <f>G73+H73+I73+J73+K73+P73+Q73+R73+S73</f>
        <v>0</v>
      </c>
      <c r="G73" s="10">
        <f>H73+I73+J73+K73+P73+Q73+R73+S73+T73</f>
        <v>0</v>
      </c>
      <c r="H73" s="10">
        <f>I73+J73+K73+P73+Q73+R73+S73+T73+U73</f>
        <v>0</v>
      </c>
      <c r="I73" s="10">
        <f>J73+K73+P73+Q73+R73+S73+T73+U73+V73</f>
        <v>0</v>
      </c>
      <c r="J73" s="10">
        <f>K73+P73+Q73+R73+S73+T73+U73+V73+W73</f>
        <v>0</v>
      </c>
      <c r="K73" s="10">
        <f>P73+Q73+R73+S73+T73+U73+V73+W73+X73</f>
        <v>0</v>
      </c>
      <c r="L73" s="10">
        <v>0</v>
      </c>
      <c r="M73" s="10">
        <v>0</v>
      </c>
      <c r="N73" s="10">
        <v>0</v>
      </c>
      <c r="O73" s="10">
        <v>0</v>
      </c>
      <c r="P73" s="10">
        <f>Q73+R73+S73+T73+U73+V73+W73+X73+Y73</f>
        <v>0</v>
      </c>
    </row>
    <row r="74" spans="1:16" s="2" customFormat="1" ht="31.5" customHeight="1" x14ac:dyDescent="0.25">
      <c r="A74" s="96"/>
      <c r="B74" s="109"/>
      <c r="C74" s="109"/>
      <c r="D74" s="24" t="s">
        <v>18</v>
      </c>
      <c r="E74" s="21">
        <f t="shared" si="18"/>
        <v>0</v>
      </c>
      <c r="F74" s="10">
        <f>G74+H74+I74+J74+K74+P74+Q74+R74+S74</f>
        <v>0</v>
      </c>
      <c r="G74" s="10">
        <f>H74+I74+J74+K74+P74+Q74+R74+S74+T74</f>
        <v>0</v>
      </c>
      <c r="H74" s="10">
        <f>I74+J74+K74+P74+Q74+R74+S74+T74+U74</f>
        <v>0</v>
      </c>
      <c r="I74" s="10">
        <f>J74+K74+P74+Q74+R74+S74+T74+U74+V74</f>
        <v>0</v>
      </c>
      <c r="J74" s="10">
        <f>K74+P74+Q74+R74+S74+T74+U74+V74+W74</f>
        <v>0</v>
      </c>
      <c r="K74" s="10">
        <f>P74+Q74+R74+S74+T74+U74+V74+W74+X74</f>
        <v>0</v>
      </c>
      <c r="L74" s="10">
        <v>0</v>
      </c>
      <c r="M74" s="10">
        <v>0</v>
      </c>
      <c r="N74" s="10">
        <v>0</v>
      </c>
      <c r="O74" s="10">
        <v>0</v>
      </c>
      <c r="P74" s="10">
        <f>Q74+R74+S74+T74+U74+V74+W74+X74+Y74</f>
        <v>0</v>
      </c>
    </row>
    <row r="75" spans="1:16" s="2" customFormat="1" ht="31.5" customHeight="1" x14ac:dyDescent="0.25">
      <c r="A75" s="97"/>
      <c r="B75" s="110"/>
      <c r="C75" s="110"/>
      <c r="D75" s="24" t="s">
        <v>19</v>
      </c>
      <c r="E75" s="21">
        <f t="shared" si="18"/>
        <v>0</v>
      </c>
      <c r="F75" s="10">
        <f>G75+H75+I75+J75+K75+P75+Q74+R74+S74</f>
        <v>0</v>
      </c>
      <c r="G75" s="10">
        <f>H75+I75+J75+K75+P75+Q74+R74+S74+T74</f>
        <v>0</v>
      </c>
      <c r="H75" s="10">
        <f>I75+J75+K75+P75+Q74+R74+S74+T74+U74</f>
        <v>0</v>
      </c>
      <c r="I75" s="10">
        <f>J75+K75+P75+Q74+R74+S74+T74+U74+V74</f>
        <v>0</v>
      </c>
      <c r="J75" s="10">
        <f>K75+P75+Q74+R74+S74+T74+U74+V74+W74</f>
        <v>0</v>
      </c>
      <c r="K75" s="10">
        <f>P75+Q74+R74+S74+T74+U74+V74+W74+X74</f>
        <v>0</v>
      </c>
      <c r="L75" s="10">
        <v>0</v>
      </c>
      <c r="M75" s="10">
        <v>0</v>
      </c>
      <c r="N75" s="10">
        <v>0</v>
      </c>
      <c r="O75" s="10">
        <v>0</v>
      </c>
      <c r="P75" s="10">
        <f>Q74+R74+S74+T74+U74+V74+W74+X74+Y74</f>
        <v>0</v>
      </c>
    </row>
    <row r="76" spans="1:16" s="2" customFormat="1" ht="31.5" customHeight="1" x14ac:dyDescent="0.25">
      <c r="A76" s="95" t="s">
        <v>42</v>
      </c>
      <c r="B76" s="108" t="s">
        <v>46</v>
      </c>
      <c r="C76" s="108" t="s">
        <v>81</v>
      </c>
      <c r="D76" s="7" t="s">
        <v>15</v>
      </c>
      <c r="E76" s="21">
        <f t="shared" si="18"/>
        <v>0</v>
      </c>
      <c r="F76" s="9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</row>
    <row r="77" spans="1:16" s="2" customFormat="1" ht="31.5" customHeight="1" x14ac:dyDescent="0.25">
      <c r="A77" s="96"/>
      <c r="B77" s="109"/>
      <c r="C77" s="109"/>
      <c r="D77" s="24" t="s">
        <v>16</v>
      </c>
      <c r="E77" s="21">
        <f t="shared" si="18"/>
        <v>0</v>
      </c>
      <c r="F77" s="10">
        <f>G77+H77+I77+J77+K77+P77+Q76+R76+S76</f>
        <v>0</v>
      </c>
      <c r="G77" s="18">
        <f>H77+I77+J77+K77+P77+Q76+R76+S76+T76</f>
        <v>0</v>
      </c>
      <c r="H77" s="18">
        <f>I77+J77+K77+P77+Q76+R76+S76+T76+U76</f>
        <v>0</v>
      </c>
      <c r="I77" s="18">
        <f>J77+K77+P77+Q76+R76+S76+T76+U76+V76</f>
        <v>0</v>
      </c>
      <c r="J77" s="18">
        <f>K77+P77+Q76+R76+S76+T76+U76+V76+W76</f>
        <v>0</v>
      </c>
      <c r="K77" s="18">
        <f>P77+Q76+R76+S76+T76+U76+V76+W76+X76</f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</row>
    <row r="78" spans="1:16" s="2" customFormat="1" ht="51.75" customHeight="1" x14ac:dyDescent="0.25">
      <c r="A78" s="96"/>
      <c r="B78" s="109"/>
      <c r="C78" s="109"/>
      <c r="D78" s="24" t="s">
        <v>17</v>
      </c>
      <c r="E78" s="21">
        <f t="shared" si="18"/>
        <v>0</v>
      </c>
      <c r="F78" s="10">
        <f>G78+H78+I78+J78+K78+P78+Q77+R77+S77</f>
        <v>0</v>
      </c>
      <c r="G78" s="18">
        <f>H78+I78+J78+K78+P78+Q77+R77+S77+T77</f>
        <v>0</v>
      </c>
      <c r="H78" s="18">
        <f>I78+J78+K78+P78+Q77+R77+S77+T77+U77</f>
        <v>0</v>
      </c>
      <c r="I78" s="18">
        <f>J78+K78+P78+Q77+R77+S77+T77+U77+V77</f>
        <v>0</v>
      </c>
      <c r="J78" s="18">
        <f>K78+P78+Q77+R77+S77+T77+U77+V77+W77</f>
        <v>0</v>
      </c>
      <c r="K78" s="18">
        <f>P78+Q77+R77+S77+T77+U77+V77+W77+X77</f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</row>
    <row r="79" spans="1:16" s="2" customFormat="1" ht="31.5" customHeight="1" x14ac:dyDescent="0.25">
      <c r="A79" s="96"/>
      <c r="B79" s="109"/>
      <c r="C79" s="109"/>
      <c r="D79" s="24" t="s">
        <v>18</v>
      </c>
      <c r="E79" s="21">
        <f t="shared" si="18"/>
        <v>0</v>
      </c>
      <c r="F79" s="10">
        <f>G79+H79+I79+J79+K79+P79+Q79+R79+S79</f>
        <v>0</v>
      </c>
      <c r="G79" s="18">
        <f>H79+I79+J79+K79+P79+Q79+R79+S79+T79</f>
        <v>0</v>
      </c>
      <c r="H79" s="18">
        <f>I79+J79+K79+P79+Q79+R79+S79+T79+U79</f>
        <v>0</v>
      </c>
      <c r="I79" s="18">
        <f>J79+K79+P79+Q79+R79+S79+T79+U79+V79</f>
        <v>0</v>
      </c>
      <c r="J79" s="18">
        <f>K79+P79+Q79+R79+S79+T79+U79+V79+W79</f>
        <v>0</v>
      </c>
      <c r="K79" s="18">
        <f>P79+Q79+R79+S79+T79+U79+V79+W79+X79</f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</row>
    <row r="80" spans="1:16" s="2" customFormat="1" ht="31.5" customHeight="1" x14ac:dyDescent="0.25">
      <c r="A80" s="97"/>
      <c r="B80" s="110"/>
      <c r="C80" s="110"/>
      <c r="D80" s="24" t="s">
        <v>19</v>
      </c>
      <c r="E80" s="21">
        <f t="shared" si="18"/>
        <v>0</v>
      </c>
      <c r="F80" s="47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</row>
    <row r="81" spans="1:16" s="2" customFormat="1" ht="31.5" customHeight="1" x14ac:dyDescent="0.25">
      <c r="A81" s="95" t="s">
        <v>43</v>
      </c>
      <c r="B81" s="108" t="s">
        <v>48</v>
      </c>
      <c r="C81" s="108" t="s">
        <v>49</v>
      </c>
      <c r="D81" s="7" t="s">
        <v>15</v>
      </c>
      <c r="E81" s="21">
        <f t="shared" si="18"/>
        <v>298116</v>
      </c>
      <c r="F81" s="9">
        <f>SUM(F82:F85)</f>
        <v>160116</v>
      </c>
      <c r="G81" s="16">
        <f>SUM(G82:G85)</f>
        <v>75000</v>
      </c>
      <c r="H81" s="16">
        <f>SUM(H82:H85)</f>
        <v>63000</v>
      </c>
      <c r="I81" s="16">
        <f>SUM(I82:I85)</f>
        <v>0</v>
      </c>
      <c r="J81" s="16">
        <f t="shared" ref="J81:P81" si="20">SUM(J82:J85)</f>
        <v>0</v>
      </c>
      <c r="K81" s="16">
        <f t="shared" si="20"/>
        <v>0</v>
      </c>
      <c r="L81" s="16">
        <f t="shared" si="20"/>
        <v>0</v>
      </c>
      <c r="M81" s="16">
        <f t="shared" si="20"/>
        <v>0</v>
      </c>
      <c r="N81" s="16">
        <f t="shared" si="20"/>
        <v>0</v>
      </c>
      <c r="O81" s="16">
        <f t="shared" si="20"/>
        <v>0</v>
      </c>
      <c r="P81" s="16">
        <f t="shared" si="20"/>
        <v>0</v>
      </c>
    </row>
    <row r="82" spans="1:16" s="2" customFormat="1" ht="31.5" customHeight="1" x14ac:dyDescent="0.25">
      <c r="A82" s="96"/>
      <c r="B82" s="109"/>
      <c r="C82" s="109"/>
      <c r="D82" s="24" t="s">
        <v>16</v>
      </c>
      <c r="E82" s="21">
        <f t="shared" si="18"/>
        <v>0</v>
      </c>
      <c r="F82" s="10">
        <f>G82+H82+I82+J82+K82+P82+Q81+R81+S81</f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s="2" customFormat="1" ht="53.25" customHeight="1" x14ac:dyDescent="0.25">
      <c r="A83" s="96"/>
      <c r="B83" s="109"/>
      <c r="C83" s="109"/>
      <c r="D83" s="24" t="s">
        <v>17</v>
      </c>
      <c r="E83" s="21">
        <f t="shared" si="18"/>
        <v>0</v>
      </c>
      <c r="F83" s="10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</row>
    <row r="84" spans="1:16" s="2" customFormat="1" ht="31.5" customHeight="1" x14ac:dyDescent="0.25">
      <c r="A84" s="96"/>
      <c r="B84" s="109"/>
      <c r="C84" s="109"/>
      <c r="D84" s="24" t="s">
        <v>18</v>
      </c>
      <c r="E84" s="21">
        <f t="shared" si="18"/>
        <v>298116</v>
      </c>
      <c r="F84" s="10">
        <v>160116</v>
      </c>
      <c r="G84" s="18">
        <v>75000</v>
      </c>
      <c r="H84" s="18">
        <v>63000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</row>
    <row r="85" spans="1:16" s="2" customFormat="1" ht="31.5" customHeight="1" x14ac:dyDescent="0.25">
      <c r="A85" s="97"/>
      <c r="B85" s="110"/>
      <c r="C85" s="110"/>
      <c r="D85" s="24" t="s">
        <v>19</v>
      </c>
      <c r="E85" s="21">
        <f t="shared" si="18"/>
        <v>0</v>
      </c>
      <c r="F85" s="10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</row>
    <row r="86" spans="1:16" s="1" customFormat="1" ht="27.75" customHeight="1" x14ac:dyDescent="0.25">
      <c r="A86" s="124"/>
      <c r="B86" s="127" t="s">
        <v>50</v>
      </c>
      <c r="C86" s="130"/>
      <c r="D86" s="7" t="s">
        <v>15</v>
      </c>
      <c r="E86" s="8">
        <f>+F86+G86+H86+I86+J86+K86+P86</f>
        <v>391116</v>
      </c>
      <c r="F86" s="26">
        <f t="shared" ref="F86:O86" si="21">(F89+F88)</f>
        <v>160116</v>
      </c>
      <c r="G86" s="26">
        <f t="shared" si="21"/>
        <v>121500</v>
      </c>
      <c r="H86" s="26">
        <f t="shared" si="21"/>
        <v>109500</v>
      </c>
      <c r="I86" s="26">
        <f t="shared" si="21"/>
        <v>0</v>
      </c>
      <c r="J86" s="26">
        <f t="shared" si="21"/>
        <v>0</v>
      </c>
      <c r="K86" s="26">
        <f t="shared" si="21"/>
        <v>0</v>
      </c>
      <c r="L86" s="26">
        <f t="shared" si="21"/>
        <v>0</v>
      </c>
      <c r="M86" s="26">
        <f t="shared" si="21"/>
        <v>0</v>
      </c>
      <c r="N86" s="26">
        <f t="shared" si="21"/>
        <v>0</v>
      </c>
      <c r="O86" s="26">
        <f t="shared" si="21"/>
        <v>0</v>
      </c>
      <c r="P86" s="17">
        <f>Q90+R90+S90+T90+U90+V90+W90+X90+Y90</f>
        <v>0</v>
      </c>
    </row>
    <row r="87" spans="1:16" s="1" customFormat="1" ht="31.5" customHeight="1" x14ac:dyDescent="0.25">
      <c r="A87" s="125"/>
      <c r="B87" s="128"/>
      <c r="C87" s="131"/>
      <c r="D87" s="24" t="s">
        <v>16</v>
      </c>
      <c r="E87" s="8">
        <f>+F87+G87+H87+I87+J87+K87+P87</f>
        <v>0</v>
      </c>
      <c r="F87" s="31">
        <v>0</v>
      </c>
      <c r="G87" s="11">
        <v>0</v>
      </c>
      <c r="H87" s="11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</row>
    <row r="88" spans="1:16" s="1" customFormat="1" ht="31.5" customHeight="1" x14ac:dyDescent="0.25">
      <c r="A88" s="125"/>
      <c r="B88" s="128"/>
      <c r="C88" s="131"/>
      <c r="D88" s="24" t="s">
        <v>17</v>
      </c>
      <c r="E88" s="8">
        <f>+F88+G88+H88+I88+J88+K88+P88</f>
        <v>0</v>
      </c>
      <c r="F88" s="28">
        <f t="shared" ref="F88:P89" si="22">F63+F68+F73+F78</f>
        <v>0</v>
      </c>
      <c r="G88" s="34">
        <f t="shared" si="22"/>
        <v>0</v>
      </c>
      <c r="H88" s="34">
        <f t="shared" si="22"/>
        <v>0</v>
      </c>
      <c r="I88" s="28">
        <f t="shared" si="22"/>
        <v>0</v>
      </c>
      <c r="J88" s="28">
        <f t="shared" si="22"/>
        <v>0</v>
      </c>
      <c r="K88" s="28">
        <f t="shared" si="22"/>
        <v>0</v>
      </c>
      <c r="L88" s="28">
        <f t="shared" si="22"/>
        <v>0</v>
      </c>
      <c r="M88" s="28">
        <f t="shared" si="22"/>
        <v>0</v>
      </c>
      <c r="N88" s="28">
        <f t="shared" si="22"/>
        <v>0</v>
      </c>
      <c r="O88" s="28">
        <f t="shared" si="22"/>
        <v>0</v>
      </c>
      <c r="P88" s="28">
        <f t="shared" si="22"/>
        <v>0</v>
      </c>
    </row>
    <row r="89" spans="1:16" s="1" customFormat="1" ht="31.5" customHeight="1" x14ac:dyDescent="0.25">
      <c r="A89" s="125"/>
      <c r="B89" s="128"/>
      <c r="C89" s="131"/>
      <c r="D89" s="24" t="s">
        <v>18</v>
      </c>
      <c r="E89" s="8">
        <f>+F89+G89+H89+I89+J89+K89+P89</f>
        <v>391116</v>
      </c>
      <c r="F89" s="28">
        <f>F64+F69+F74+F79+F84</f>
        <v>160116</v>
      </c>
      <c r="G89" s="28">
        <f>G64+G69+G74+G79+G84</f>
        <v>121500</v>
      </c>
      <c r="H89" s="28">
        <f>H64+H69+H74+H79+H84</f>
        <v>109500</v>
      </c>
      <c r="I89" s="28">
        <f>I64+I69+I74+I79+I84</f>
        <v>0</v>
      </c>
      <c r="J89" s="28">
        <f>J64+J69+J74+J79</f>
        <v>0</v>
      </c>
      <c r="K89" s="28">
        <f>K64+K69+K74+K79</f>
        <v>0</v>
      </c>
      <c r="L89" s="28">
        <f t="shared" si="22"/>
        <v>0</v>
      </c>
      <c r="M89" s="28">
        <f t="shared" si="22"/>
        <v>0</v>
      </c>
      <c r="N89" s="28">
        <f t="shared" si="22"/>
        <v>0</v>
      </c>
      <c r="O89" s="28">
        <f t="shared" si="22"/>
        <v>0</v>
      </c>
      <c r="P89" s="28">
        <f>P64+P69+P74+P79</f>
        <v>0</v>
      </c>
    </row>
    <row r="90" spans="1:16" s="1" customFormat="1" ht="31.5" customHeight="1" x14ac:dyDescent="0.25">
      <c r="A90" s="126"/>
      <c r="B90" s="129"/>
      <c r="C90" s="132"/>
      <c r="D90" s="24" t="s">
        <v>19</v>
      </c>
      <c r="E90" s="8">
        <f>+F90+G90+H90+I90+J90+K90+P90</f>
        <v>0</v>
      </c>
      <c r="F90" s="47">
        <v>0</v>
      </c>
      <c r="G90" s="11">
        <v>0</v>
      </c>
      <c r="H90" s="11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</row>
    <row r="91" spans="1:16" ht="21" customHeight="1" x14ac:dyDescent="0.25">
      <c r="A91" s="137" t="s">
        <v>59</v>
      </c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9"/>
    </row>
    <row r="92" spans="1:16" s="2" customFormat="1" ht="31.5" customHeight="1" x14ac:dyDescent="0.25">
      <c r="A92" s="95" t="s">
        <v>60</v>
      </c>
      <c r="B92" s="108" t="s">
        <v>66</v>
      </c>
      <c r="C92" s="108" t="s">
        <v>63</v>
      </c>
      <c r="D92" s="7" t="s">
        <v>15</v>
      </c>
      <c r="E92" s="21">
        <f t="shared" ref="E92:E106" si="23">F92+G92+H92+I92+J92+K92+L92+M92+N92+O92+P92</f>
        <v>0</v>
      </c>
      <c r="F92" s="8">
        <f>SUM(F94:F95)</f>
        <v>0</v>
      </c>
      <c r="G92" s="8">
        <f t="shared" ref="G92:P92" si="24">G94+G95</f>
        <v>0</v>
      </c>
      <c r="H92" s="8">
        <f t="shared" si="24"/>
        <v>0</v>
      </c>
      <c r="I92" s="14">
        <f t="shared" si="24"/>
        <v>0</v>
      </c>
      <c r="J92" s="14">
        <f t="shared" si="24"/>
        <v>0</v>
      </c>
      <c r="K92" s="14">
        <f t="shared" si="24"/>
        <v>0</v>
      </c>
      <c r="L92" s="14">
        <f t="shared" si="24"/>
        <v>0</v>
      </c>
      <c r="M92" s="14">
        <f t="shared" si="24"/>
        <v>0</v>
      </c>
      <c r="N92" s="14">
        <f t="shared" si="24"/>
        <v>0</v>
      </c>
      <c r="O92" s="14">
        <f t="shared" si="24"/>
        <v>0</v>
      </c>
      <c r="P92" s="14">
        <f t="shared" si="24"/>
        <v>0</v>
      </c>
    </row>
    <row r="93" spans="1:16" s="2" customFormat="1" ht="31.5" customHeight="1" x14ac:dyDescent="0.25">
      <c r="A93" s="96"/>
      <c r="B93" s="109"/>
      <c r="C93" s="109"/>
      <c r="D93" s="24" t="s">
        <v>16</v>
      </c>
      <c r="E93" s="21">
        <f t="shared" si="23"/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f>Q92+R92+S92+T92+U92+V92+W92+X92+Y92</f>
        <v>0</v>
      </c>
    </row>
    <row r="94" spans="1:16" s="2" customFormat="1" ht="31.5" customHeight="1" x14ac:dyDescent="0.25">
      <c r="A94" s="96"/>
      <c r="B94" s="109"/>
      <c r="C94" s="109"/>
      <c r="D94" s="24" t="s">
        <v>17</v>
      </c>
      <c r="E94" s="21">
        <f t="shared" si="23"/>
        <v>0</v>
      </c>
      <c r="F94" s="33">
        <v>0</v>
      </c>
      <c r="G94" s="12">
        <v>0</v>
      </c>
      <c r="H94" s="12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f t="shared" ref="P94" si="25">Q94+R94+S94+T94+U94+V94+W94+X94+Y94</f>
        <v>0</v>
      </c>
    </row>
    <row r="95" spans="1:16" s="2" customFormat="1" ht="31.5" customHeight="1" x14ac:dyDescent="0.25">
      <c r="A95" s="96"/>
      <c r="B95" s="109"/>
      <c r="C95" s="109"/>
      <c r="D95" s="24" t="s">
        <v>18</v>
      </c>
      <c r="E95" s="21">
        <f t="shared" si="23"/>
        <v>0</v>
      </c>
      <c r="F95" s="15">
        <v>0</v>
      </c>
      <c r="G95" s="12">
        <v>0</v>
      </c>
      <c r="H95" s="12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</row>
    <row r="96" spans="1:16" s="2" customFormat="1" ht="31.5" customHeight="1" x14ac:dyDescent="0.25">
      <c r="A96" s="97"/>
      <c r="B96" s="110"/>
      <c r="C96" s="110"/>
      <c r="D96" s="24" t="s">
        <v>19</v>
      </c>
      <c r="E96" s="21">
        <f t="shared" si="23"/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f>Q95+R95+S95+T95+U95+V95+W95+X95+Y95</f>
        <v>0</v>
      </c>
    </row>
    <row r="97" spans="1:17" s="2" customFormat="1" ht="31.5" customHeight="1" x14ac:dyDescent="0.25">
      <c r="A97" s="95" t="s">
        <v>61</v>
      </c>
      <c r="B97" s="108" t="s">
        <v>65</v>
      </c>
      <c r="C97" s="108" t="s">
        <v>63</v>
      </c>
      <c r="D97" s="7" t="s">
        <v>15</v>
      </c>
      <c r="E97" s="21">
        <f t="shared" si="23"/>
        <v>279255.54000000004</v>
      </c>
      <c r="F97" s="8">
        <f>SUM(F99:F100)</f>
        <v>60000</v>
      </c>
      <c r="G97" s="8">
        <f t="shared" ref="G97:P97" si="26">G99+G100</f>
        <v>219255.54</v>
      </c>
      <c r="H97" s="8">
        <f t="shared" si="26"/>
        <v>0</v>
      </c>
      <c r="I97" s="14">
        <f t="shared" si="26"/>
        <v>0</v>
      </c>
      <c r="J97" s="14">
        <f t="shared" si="26"/>
        <v>0</v>
      </c>
      <c r="K97" s="14">
        <f t="shared" si="26"/>
        <v>0</v>
      </c>
      <c r="L97" s="14">
        <f t="shared" si="26"/>
        <v>0</v>
      </c>
      <c r="M97" s="14">
        <f t="shared" si="26"/>
        <v>0</v>
      </c>
      <c r="N97" s="14">
        <f t="shared" si="26"/>
        <v>0</v>
      </c>
      <c r="O97" s="14">
        <f t="shared" si="26"/>
        <v>0</v>
      </c>
      <c r="P97" s="14">
        <f t="shared" si="26"/>
        <v>0</v>
      </c>
    </row>
    <row r="98" spans="1:17" s="2" customFormat="1" ht="31.5" customHeight="1" x14ac:dyDescent="0.25">
      <c r="A98" s="96"/>
      <c r="B98" s="109"/>
      <c r="C98" s="109"/>
      <c r="D98" s="24" t="s">
        <v>16</v>
      </c>
      <c r="E98" s="21">
        <f t="shared" si="23"/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f>Q97+R97+S97+T97+U97+V97+W97+X97+Y97</f>
        <v>0</v>
      </c>
    </row>
    <row r="99" spans="1:17" s="2" customFormat="1" ht="31.5" customHeight="1" x14ac:dyDescent="0.25">
      <c r="A99" s="96"/>
      <c r="B99" s="109"/>
      <c r="C99" s="109"/>
      <c r="D99" s="24" t="s">
        <v>17</v>
      </c>
      <c r="E99" s="21">
        <f t="shared" si="23"/>
        <v>0</v>
      </c>
      <c r="F99" s="33">
        <v>0</v>
      </c>
      <c r="G99" s="12">
        <v>0</v>
      </c>
      <c r="H99" s="12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</row>
    <row r="100" spans="1:17" s="2" customFormat="1" ht="31.5" customHeight="1" x14ac:dyDescent="0.25">
      <c r="A100" s="96"/>
      <c r="B100" s="109"/>
      <c r="C100" s="109"/>
      <c r="D100" s="24" t="s">
        <v>18</v>
      </c>
      <c r="E100" s="21">
        <f t="shared" si="23"/>
        <v>279255.54000000004</v>
      </c>
      <c r="F100" s="15">
        <v>60000</v>
      </c>
      <c r="G100" s="12">
        <v>219255.54</v>
      </c>
      <c r="H100" s="12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</row>
    <row r="101" spans="1:17" s="2" customFormat="1" ht="62.25" customHeight="1" x14ac:dyDescent="0.25">
      <c r="A101" s="97"/>
      <c r="B101" s="110"/>
      <c r="C101" s="110"/>
      <c r="D101" s="24" t="s">
        <v>19</v>
      </c>
      <c r="E101" s="21">
        <f t="shared" si="23"/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</row>
    <row r="102" spans="1:17" s="2" customFormat="1" ht="31.5" customHeight="1" x14ac:dyDescent="0.25">
      <c r="A102" s="95" t="s">
        <v>62</v>
      </c>
      <c r="B102" s="108" t="s">
        <v>64</v>
      </c>
      <c r="C102" s="108" t="s">
        <v>63</v>
      </c>
      <c r="D102" s="7" t="s">
        <v>15</v>
      </c>
      <c r="E102" s="21">
        <f t="shared" si="23"/>
        <v>0</v>
      </c>
      <c r="F102" s="8">
        <f>SUM(F104:F105)</f>
        <v>0</v>
      </c>
      <c r="G102" s="8">
        <f t="shared" ref="G102:P102" si="27">G104+G105</f>
        <v>0</v>
      </c>
      <c r="H102" s="8">
        <f t="shared" si="27"/>
        <v>0</v>
      </c>
      <c r="I102" s="14">
        <f t="shared" si="27"/>
        <v>0</v>
      </c>
      <c r="J102" s="14">
        <f t="shared" si="27"/>
        <v>0</v>
      </c>
      <c r="K102" s="14">
        <f t="shared" si="27"/>
        <v>0</v>
      </c>
      <c r="L102" s="14">
        <f t="shared" si="27"/>
        <v>0</v>
      </c>
      <c r="M102" s="14">
        <f t="shared" si="27"/>
        <v>0</v>
      </c>
      <c r="N102" s="14">
        <f t="shared" si="27"/>
        <v>0</v>
      </c>
      <c r="O102" s="14">
        <f t="shared" si="27"/>
        <v>0</v>
      </c>
      <c r="P102" s="14">
        <f t="shared" si="27"/>
        <v>0</v>
      </c>
    </row>
    <row r="103" spans="1:17" s="2" customFormat="1" ht="31.5" customHeight="1" x14ac:dyDescent="0.25">
      <c r="A103" s="96"/>
      <c r="B103" s="109"/>
      <c r="C103" s="109"/>
      <c r="D103" s="24" t="s">
        <v>16</v>
      </c>
      <c r="E103" s="21">
        <f t="shared" si="23"/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</row>
    <row r="104" spans="1:17" s="2" customFormat="1" ht="31.5" customHeight="1" x14ac:dyDescent="0.25">
      <c r="A104" s="96"/>
      <c r="B104" s="109"/>
      <c r="C104" s="109"/>
      <c r="D104" s="24" t="s">
        <v>17</v>
      </c>
      <c r="E104" s="21">
        <f t="shared" si="23"/>
        <v>0</v>
      </c>
      <c r="F104" s="33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</row>
    <row r="105" spans="1:17" s="2" customFormat="1" ht="31.5" customHeight="1" x14ac:dyDescent="0.25">
      <c r="A105" s="96"/>
      <c r="B105" s="109"/>
      <c r="C105" s="109"/>
      <c r="D105" s="24" t="s">
        <v>18</v>
      </c>
      <c r="E105" s="21">
        <f t="shared" si="23"/>
        <v>0</v>
      </c>
      <c r="F105" s="15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</row>
    <row r="106" spans="1:17" s="2" customFormat="1" ht="31.5" customHeight="1" x14ac:dyDescent="0.25">
      <c r="A106" s="97"/>
      <c r="B106" s="110"/>
      <c r="C106" s="110"/>
      <c r="D106" s="24" t="s">
        <v>19</v>
      </c>
      <c r="E106" s="21">
        <f t="shared" si="23"/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</row>
    <row r="107" spans="1:17" s="1" customFormat="1" ht="27.75" customHeight="1" x14ac:dyDescent="0.25">
      <c r="A107" s="124"/>
      <c r="B107" s="127" t="s">
        <v>58</v>
      </c>
      <c r="C107" s="130"/>
      <c r="D107" s="7" t="s">
        <v>15</v>
      </c>
      <c r="E107" s="8">
        <f>F107+G107+H107+I107+J107+K107+P107</f>
        <v>279255.54000000004</v>
      </c>
      <c r="F107" s="26">
        <f t="shared" ref="F107:O107" si="28">(F110+F109)</f>
        <v>60000</v>
      </c>
      <c r="G107" s="26">
        <f t="shared" si="28"/>
        <v>219255.54</v>
      </c>
      <c r="H107" s="26">
        <f t="shared" si="28"/>
        <v>0</v>
      </c>
      <c r="I107" s="26">
        <f t="shared" si="28"/>
        <v>0</v>
      </c>
      <c r="J107" s="26">
        <f t="shared" si="28"/>
        <v>0</v>
      </c>
      <c r="K107" s="26">
        <f t="shared" si="28"/>
        <v>0</v>
      </c>
      <c r="L107" s="26">
        <f t="shared" si="28"/>
        <v>0</v>
      </c>
      <c r="M107" s="26">
        <f t="shared" si="28"/>
        <v>0</v>
      </c>
      <c r="N107" s="26">
        <f t="shared" si="28"/>
        <v>0</v>
      </c>
      <c r="O107" s="26">
        <f t="shared" si="28"/>
        <v>0</v>
      </c>
      <c r="P107" s="17">
        <f>Q111+R111+S111+T111+U111+V111+W111+X111+Y111</f>
        <v>0</v>
      </c>
    </row>
    <row r="108" spans="1:17" s="1" customFormat="1" ht="31.5" customHeight="1" x14ac:dyDescent="0.25">
      <c r="A108" s="125"/>
      <c r="B108" s="128"/>
      <c r="C108" s="131"/>
      <c r="D108" s="24" t="s">
        <v>16</v>
      </c>
      <c r="E108" s="8">
        <f>+F108+G108+H108+I108+J108+K108+P108</f>
        <v>0</v>
      </c>
      <c r="F108" s="31">
        <v>0</v>
      </c>
      <c r="G108" s="11">
        <v>0</v>
      </c>
      <c r="H108" s="11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</row>
    <row r="109" spans="1:17" s="1" customFormat="1" ht="31.5" customHeight="1" x14ac:dyDescent="0.25">
      <c r="A109" s="125"/>
      <c r="B109" s="128"/>
      <c r="C109" s="131"/>
      <c r="D109" s="24" t="s">
        <v>17</v>
      </c>
      <c r="E109" s="8">
        <f>+F109+G109+H109+I109+J109+K109+P109</f>
        <v>0</v>
      </c>
      <c r="F109" s="28">
        <f t="shared" ref="F109:P109" si="29">F88+F94+F99+F104</f>
        <v>0</v>
      </c>
      <c r="G109" s="34">
        <f t="shared" si="29"/>
        <v>0</v>
      </c>
      <c r="H109" s="34">
        <f t="shared" si="29"/>
        <v>0</v>
      </c>
      <c r="I109" s="28">
        <f t="shared" si="29"/>
        <v>0</v>
      </c>
      <c r="J109" s="28">
        <f t="shared" si="29"/>
        <v>0</v>
      </c>
      <c r="K109" s="28">
        <f t="shared" si="29"/>
        <v>0</v>
      </c>
      <c r="L109" s="28">
        <f t="shared" si="29"/>
        <v>0</v>
      </c>
      <c r="M109" s="28">
        <f t="shared" si="29"/>
        <v>0</v>
      </c>
      <c r="N109" s="28">
        <f t="shared" si="29"/>
        <v>0</v>
      </c>
      <c r="O109" s="28">
        <f t="shared" si="29"/>
        <v>0</v>
      </c>
      <c r="P109" s="28">
        <f t="shared" si="29"/>
        <v>0</v>
      </c>
    </row>
    <row r="110" spans="1:17" s="1" customFormat="1" ht="31.5" customHeight="1" x14ac:dyDescent="0.25">
      <c r="A110" s="125"/>
      <c r="B110" s="128"/>
      <c r="C110" s="131"/>
      <c r="D110" s="24" t="s">
        <v>18</v>
      </c>
      <c r="E110" s="8">
        <f>+F110+G110+H110+I110+J110+K110+P110</f>
        <v>279255.54000000004</v>
      </c>
      <c r="F110" s="28">
        <f t="shared" ref="F110:P110" si="30">F95+F100+F105</f>
        <v>60000</v>
      </c>
      <c r="G110" s="28">
        <f t="shared" si="30"/>
        <v>219255.54</v>
      </c>
      <c r="H110" s="28">
        <f t="shared" si="30"/>
        <v>0</v>
      </c>
      <c r="I110" s="28">
        <f t="shared" si="30"/>
        <v>0</v>
      </c>
      <c r="J110" s="28">
        <f t="shared" si="30"/>
        <v>0</v>
      </c>
      <c r="K110" s="28">
        <f t="shared" si="30"/>
        <v>0</v>
      </c>
      <c r="L110" s="28">
        <f t="shared" si="30"/>
        <v>0</v>
      </c>
      <c r="M110" s="28">
        <f t="shared" si="30"/>
        <v>0</v>
      </c>
      <c r="N110" s="28">
        <f t="shared" si="30"/>
        <v>0</v>
      </c>
      <c r="O110" s="28">
        <f t="shared" si="30"/>
        <v>0</v>
      </c>
      <c r="P110" s="28">
        <f t="shared" si="30"/>
        <v>0</v>
      </c>
    </row>
    <row r="111" spans="1:17" s="1" customFormat="1" ht="31.5" customHeight="1" x14ac:dyDescent="0.25">
      <c r="A111" s="126"/>
      <c r="B111" s="129"/>
      <c r="C111" s="132"/>
      <c r="D111" s="24" t="s">
        <v>19</v>
      </c>
      <c r="E111" s="8">
        <f>+F111+G111+H111+I111+J111+K111+P111</f>
        <v>0</v>
      </c>
      <c r="F111" s="47">
        <v>0</v>
      </c>
      <c r="G111" s="11">
        <v>0</v>
      </c>
      <c r="H111" s="11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</row>
    <row r="112" spans="1:17" s="1" customFormat="1" ht="31.5" customHeight="1" x14ac:dyDescent="0.25">
      <c r="A112" s="112" t="s">
        <v>73</v>
      </c>
      <c r="B112" s="113"/>
      <c r="C112" s="114"/>
      <c r="D112" s="57" t="s">
        <v>15</v>
      </c>
      <c r="E112" s="8">
        <f>+F112+G112+H112+I112+J112+K112+P112+L112+M112+N112+O112</f>
        <v>63161176.769999996</v>
      </c>
      <c r="F112" s="49">
        <f>F113+F114+F115+F116</f>
        <v>14790500.340000002</v>
      </c>
      <c r="G112" s="49">
        <f>G113+G114+G115+G116</f>
        <v>14342259.959999999</v>
      </c>
      <c r="H112" s="49">
        <f>H113+H114+H115+H116</f>
        <v>14596116.469999999</v>
      </c>
      <c r="I112" s="49">
        <f>I113+I114+I115+I116</f>
        <v>9822220</v>
      </c>
      <c r="J112" s="49">
        <f t="shared" ref="J112:P112" si="31">J113+J114+J115+J116</f>
        <v>9610080</v>
      </c>
      <c r="K112" s="49">
        <f t="shared" si="31"/>
        <v>0</v>
      </c>
      <c r="L112" s="49">
        <f t="shared" si="31"/>
        <v>0</v>
      </c>
      <c r="M112" s="49">
        <f t="shared" si="31"/>
        <v>0</v>
      </c>
      <c r="N112" s="49">
        <f t="shared" si="31"/>
        <v>0</v>
      </c>
      <c r="O112" s="49">
        <f t="shared" si="31"/>
        <v>0</v>
      </c>
      <c r="P112" s="49">
        <f t="shared" si="31"/>
        <v>0</v>
      </c>
      <c r="Q112" s="43"/>
    </row>
    <row r="113" spans="1:17" s="2" customFormat="1" ht="31.5" customHeight="1" x14ac:dyDescent="0.25">
      <c r="A113" s="115"/>
      <c r="B113" s="116"/>
      <c r="C113" s="117"/>
      <c r="D113" s="56" t="s">
        <v>16</v>
      </c>
      <c r="E113" s="8">
        <f>+F113+G113+H113+I113+J113+K113+L113+M113+N113+O113+P113</f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4"/>
    </row>
    <row r="114" spans="1:17" s="2" customFormat="1" ht="31.5" customHeight="1" x14ac:dyDescent="0.25">
      <c r="A114" s="115"/>
      <c r="B114" s="116"/>
      <c r="C114" s="117"/>
      <c r="D114" s="56" t="s">
        <v>17</v>
      </c>
      <c r="E114" s="8">
        <f>+F114+G114+H114+I114+J114+K114+L114+M114+N114+O114+P114</f>
        <v>792500</v>
      </c>
      <c r="F114" s="48">
        <f>F41+F57+F88+F109</f>
        <v>576700</v>
      </c>
      <c r="G114" s="48">
        <f>G41+G57+G88+G109</f>
        <v>54900</v>
      </c>
      <c r="H114" s="48">
        <f>H57</f>
        <v>52500</v>
      </c>
      <c r="I114" s="48">
        <f t="shared" ref="I114:J114" si="32">I57</f>
        <v>54200</v>
      </c>
      <c r="J114" s="48">
        <f t="shared" si="32"/>
        <v>54200</v>
      </c>
      <c r="K114" s="48">
        <f t="shared" ref="K114:P114" si="33">K41+K57+K88+K109</f>
        <v>0</v>
      </c>
      <c r="L114" s="48">
        <f t="shared" si="33"/>
        <v>0</v>
      </c>
      <c r="M114" s="48">
        <f t="shared" si="33"/>
        <v>0</v>
      </c>
      <c r="N114" s="48">
        <f t="shared" si="33"/>
        <v>0</v>
      </c>
      <c r="O114" s="48">
        <f t="shared" si="33"/>
        <v>0</v>
      </c>
      <c r="P114" s="48">
        <f t="shared" si="33"/>
        <v>0</v>
      </c>
      <c r="Q114" s="44"/>
    </row>
    <row r="115" spans="1:17" s="1" customFormat="1" ht="32.25" customHeight="1" x14ac:dyDescent="0.25">
      <c r="A115" s="115"/>
      <c r="B115" s="116"/>
      <c r="C115" s="117"/>
      <c r="D115" s="56" t="s">
        <v>18</v>
      </c>
      <c r="E115" s="8">
        <f>F115+G115+H115+I115+J115+K115+L115+M115+N115+O115+P115</f>
        <v>62368676.769999996</v>
      </c>
      <c r="F115" s="48">
        <f>F110+F89+F58+F42</f>
        <v>14213800.340000002</v>
      </c>
      <c r="G115" s="48">
        <f>G110+G89+G58+G42</f>
        <v>14287359.959999999</v>
      </c>
      <c r="H115" s="48">
        <f>H110+H89+H42+H58</f>
        <v>14543616.469999999</v>
      </c>
      <c r="I115" s="48">
        <f t="shared" ref="I115:J115" si="34">I12+I48</f>
        <v>9768020</v>
      </c>
      <c r="J115" s="48">
        <f t="shared" si="34"/>
        <v>9555880</v>
      </c>
      <c r="K115" s="48">
        <f t="shared" ref="K115:P115" si="35">K110+K89+K58+K42</f>
        <v>0</v>
      </c>
      <c r="L115" s="48">
        <f t="shared" si="35"/>
        <v>0</v>
      </c>
      <c r="M115" s="48">
        <f t="shared" si="35"/>
        <v>0</v>
      </c>
      <c r="N115" s="48">
        <f t="shared" si="35"/>
        <v>0</v>
      </c>
      <c r="O115" s="48">
        <f t="shared" si="35"/>
        <v>0</v>
      </c>
      <c r="P115" s="48">
        <f t="shared" si="35"/>
        <v>0</v>
      </c>
      <c r="Q115" s="44"/>
    </row>
    <row r="116" spans="1:17" s="1" customFormat="1" ht="32.25" customHeight="1" x14ac:dyDescent="0.25">
      <c r="A116" s="118"/>
      <c r="B116" s="119"/>
      <c r="C116" s="120"/>
      <c r="D116" s="56" t="s">
        <v>19</v>
      </c>
      <c r="E116" s="32">
        <f>F116+G116+H116+I116+J116+K116+L116+M116+N116+O116+P116+Q116</f>
        <v>0</v>
      </c>
      <c r="F116" s="47">
        <f t="shared" ref="F116:G116" si="36">F80+F44+F23</f>
        <v>0</v>
      </c>
      <c r="G116" s="11">
        <f t="shared" si="36"/>
        <v>0</v>
      </c>
      <c r="H116" s="11">
        <v>0</v>
      </c>
      <c r="I116" s="11">
        <f>I80+I44+I23</f>
        <v>0</v>
      </c>
      <c r="J116" s="11">
        <f>J80+J44+J23</f>
        <v>0</v>
      </c>
      <c r="K116" s="11">
        <f>K80+K44+K23</f>
        <v>0</v>
      </c>
      <c r="L116" s="11">
        <f t="shared" ref="L116:O116" si="37">L81+L44+L23</f>
        <v>0</v>
      </c>
      <c r="M116" s="11">
        <f t="shared" si="37"/>
        <v>0</v>
      </c>
      <c r="N116" s="11">
        <f t="shared" si="37"/>
        <v>0</v>
      </c>
      <c r="O116" s="11">
        <f t="shared" si="37"/>
        <v>0</v>
      </c>
      <c r="P116" s="11">
        <f>P80+P44+P23</f>
        <v>0</v>
      </c>
      <c r="Q116" s="44"/>
    </row>
    <row r="117" spans="1:17" s="1" customFormat="1" ht="32.25" customHeight="1" x14ac:dyDescent="0.25">
      <c r="A117" s="112" t="s">
        <v>74</v>
      </c>
      <c r="B117" s="113"/>
      <c r="C117" s="114"/>
      <c r="D117" s="55" t="s">
        <v>15</v>
      </c>
      <c r="E117" s="32">
        <f>E118+E119+E120+E121</f>
        <v>0</v>
      </c>
      <c r="F117" s="32">
        <f t="shared" ref="F117:P117" si="38">F118+F119+F120+F121</f>
        <v>0</v>
      </c>
      <c r="G117" s="32">
        <f t="shared" si="38"/>
        <v>0</v>
      </c>
      <c r="H117" s="32">
        <f t="shared" si="38"/>
        <v>0</v>
      </c>
      <c r="I117" s="32">
        <f t="shared" si="38"/>
        <v>0</v>
      </c>
      <c r="J117" s="32">
        <f t="shared" si="38"/>
        <v>0</v>
      </c>
      <c r="K117" s="32">
        <f t="shared" si="38"/>
        <v>0</v>
      </c>
      <c r="L117" s="32">
        <f t="shared" si="38"/>
        <v>0</v>
      </c>
      <c r="M117" s="32">
        <f t="shared" si="38"/>
        <v>0</v>
      </c>
      <c r="N117" s="32">
        <f t="shared" si="38"/>
        <v>0</v>
      </c>
      <c r="O117" s="32">
        <f t="shared" si="38"/>
        <v>0</v>
      </c>
      <c r="P117" s="32">
        <f t="shared" si="38"/>
        <v>0</v>
      </c>
      <c r="Q117" s="43"/>
    </row>
    <row r="118" spans="1:17" s="1" customFormat="1" ht="32.25" customHeight="1" x14ac:dyDescent="0.25">
      <c r="A118" s="115"/>
      <c r="B118" s="116"/>
      <c r="C118" s="117"/>
      <c r="D118" s="53" t="s">
        <v>16</v>
      </c>
      <c r="E118" s="32">
        <f t="shared" ref="E118:E126" si="39">F118+G118+H118+I118+J118+K118+L118+M118+N118+O118+P118+Q118</f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44"/>
    </row>
    <row r="119" spans="1:17" s="1" customFormat="1" ht="29.25" customHeight="1" x14ac:dyDescent="0.25">
      <c r="A119" s="115"/>
      <c r="B119" s="116"/>
      <c r="C119" s="117"/>
      <c r="D119" s="53" t="s">
        <v>17</v>
      </c>
      <c r="E119" s="32">
        <f t="shared" si="39"/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44"/>
    </row>
    <row r="120" spans="1:17" s="1" customFormat="1" ht="32.25" customHeight="1" x14ac:dyDescent="0.25">
      <c r="A120" s="115"/>
      <c r="B120" s="116"/>
      <c r="C120" s="117"/>
      <c r="D120" s="53" t="s">
        <v>18</v>
      </c>
      <c r="E120" s="32">
        <f t="shared" si="39"/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44"/>
    </row>
    <row r="121" spans="1:17" s="1" customFormat="1" ht="32.25" customHeight="1" x14ac:dyDescent="0.25">
      <c r="A121" s="118"/>
      <c r="B121" s="119"/>
      <c r="C121" s="120"/>
      <c r="D121" s="53" t="s">
        <v>19</v>
      </c>
      <c r="E121" s="32">
        <f t="shared" si="39"/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44"/>
    </row>
    <row r="122" spans="1:17" s="1" customFormat="1" ht="32.25" customHeight="1" x14ac:dyDescent="0.25">
      <c r="A122" s="112" t="s">
        <v>72</v>
      </c>
      <c r="B122" s="113"/>
      <c r="C122" s="114"/>
      <c r="D122" s="55" t="s">
        <v>15</v>
      </c>
      <c r="E122" s="21">
        <f t="shared" si="39"/>
        <v>63161176.769999996</v>
      </c>
      <c r="F122" s="21">
        <f>F123+F124+F125+F126</f>
        <v>14790500.340000002</v>
      </c>
      <c r="G122" s="21">
        <f t="shared" ref="G122:P122" si="40">G123+G124+G125+G126</f>
        <v>14342259.959999999</v>
      </c>
      <c r="H122" s="21">
        <f>H123+H124+H125+H126</f>
        <v>14596116.469999999</v>
      </c>
      <c r="I122" s="21">
        <f t="shared" si="40"/>
        <v>9822220</v>
      </c>
      <c r="J122" s="21">
        <f t="shared" si="40"/>
        <v>9610080</v>
      </c>
      <c r="K122" s="21">
        <f t="shared" si="40"/>
        <v>0</v>
      </c>
      <c r="L122" s="21">
        <f t="shared" si="40"/>
        <v>0</v>
      </c>
      <c r="M122" s="21">
        <f t="shared" si="40"/>
        <v>0</v>
      </c>
      <c r="N122" s="21">
        <f t="shared" si="40"/>
        <v>0</v>
      </c>
      <c r="O122" s="21">
        <f t="shared" si="40"/>
        <v>0</v>
      </c>
      <c r="P122" s="21">
        <f t="shared" si="40"/>
        <v>0</v>
      </c>
      <c r="Q122" s="45"/>
    </row>
    <row r="123" spans="1:17" s="1" customFormat="1" ht="32.25" customHeight="1" x14ac:dyDescent="0.25">
      <c r="A123" s="115"/>
      <c r="B123" s="116"/>
      <c r="C123" s="117"/>
      <c r="D123" s="53" t="s">
        <v>16</v>
      </c>
      <c r="E123" s="21">
        <f t="shared" si="39"/>
        <v>0</v>
      </c>
      <c r="F123" s="22">
        <f>F113</f>
        <v>0</v>
      </c>
      <c r="G123" s="22">
        <f t="shared" ref="G123:P123" si="41">G113</f>
        <v>0</v>
      </c>
      <c r="H123" s="22">
        <f t="shared" si="41"/>
        <v>0</v>
      </c>
      <c r="I123" s="22">
        <f t="shared" si="41"/>
        <v>0</v>
      </c>
      <c r="J123" s="22">
        <f t="shared" si="41"/>
        <v>0</v>
      </c>
      <c r="K123" s="22">
        <f t="shared" si="41"/>
        <v>0</v>
      </c>
      <c r="L123" s="22">
        <f t="shared" si="41"/>
        <v>0</v>
      </c>
      <c r="M123" s="22">
        <f t="shared" si="41"/>
        <v>0</v>
      </c>
      <c r="N123" s="22">
        <f t="shared" si="41"/>
        <v>0</v>
      </c>
      <c r="O123" s="22">
        <f t="shared" si="41"/>
        <v>0</v>
      </c>
      <c r="P123" s="22">
        <f t="shared" si="41"/>
        <v>0</v>
      </c>
      <c r="Q123" s="46"/>
    </row>
    <row r="124" spans="1:17" s="1" customFormat="1" ht="47.25" x14ac:dyDescent="0.25">
      <c r="A124" s="115"/>
      <c r="B124" s="116"/>
      <c r="C124" s="117"/>
      <c r="D124" s="53" t="s">
        <v>17</v>
      </c>
      <c r="E124" s="21">
        <f t="shared" si="39"/>
        <v>792500</v>
      </c>
      <c r="F124" s="22">
        <f>F114</f>
        <v>576700</v>
      </c>
      <c r="G124" s="22">
        <f t="shared" ref="G124:P124" si="42">G114</f>
        <v>54900</v>
      </c>
      <c r="H124" s="22">
        <f>H114</f>
        <v>52500</v>
      </c>
      <c r="I124" s="22">
        <f t="shared" si="42"/>
        <v>54200</v>
      </c>
      <c r="J124" s="22">
        <f t="shared" si="42"/>
        <v>54200</v>
      </c>
      <c r="K124" s="22">
        <f t="shared" si="42"/>
        <v>0</v>
      </c>
      <c r="L124" s="22">
        <f t="shared" si="42"/>
        <v>0</v>
      </c>
      <c r="M124" s="22">
        <f t="shared" si="42"/>
        <v>0</v>
      </c>
      <c r="N124" s="22">
        <f t="shared" si="42"/>
        <v>0</v>
      </c>
      <c r="O124" s="22">
        <f t="shared" si="42"/>
        <v>0</v>
      </c>
      <c r="P124" s="22">
        <f t="shared" si="42"/>
        <v>0</v>
      </c>
      <c r="Q124" s="46"/>
    </row>
    <row r="125" spans="1:17" s="1" customFormat="1" ht="15.75" customHeight="1" x14ac:dyDescent="0.25">
      <c r="A125" s="115"/>
      <c r="B125" s="116"/>
      <c r="C125" s="117"/>
      <c r="D125" s="53" t="s">
        <v>18</v>
      </c>
      <c r="E125" s="21">
        <f t="shared" si="39"/>
        <v>62368676.769999996</v>
      </c>
      <c r="F125" s="22">
        <f>F115</f>
        <v>14213800.340000002</v>
      </c>
      <c r="G125" s="22">
        <f t="shared" ref="G125:P125" si="43">G115</f>
        <v>14287359.959999999</v>
      </c>
      <c r="H125" s="22">
        <f>H115</f>
        <v>14543616.469999999</v>
      </c>
      <c r="I125" s="22">
        <f t="shared" ref="I125:J125" si="44">I115</f>
        <v>9768020</v>
      </c>
      <c r="J125" s="22">
        <f t="shared" si="44"/>
        <v>9555880</v>
      </c>
      <c r="K125" s="22">
        <f t="shared" si="43"/>
        <v>0</v>
      </c>
      <c r="L125" s="22">
        <f t="shared" si="43"/>
        <v>0</v>
      </c>
      <c r="M125" s="22">
        <f t="shared" si="43"/>
        <v>0</v>
      </c>
      <c r="N125" s="22">
        <f t="shared" si="43"/>
        <v>0</v>
      </c>
      <c r="O125" s="22">
        <f t="shared" si="43"/>
        <v>0</v>
      </c>
      <c r="P125" s="22">
        <f t="shared" si="43"/>
        <v>0</v>
      </c>
      <c r="Q125" s="46"/>
    </row>
    <row r="126" spans="1:17" ht="31.5" x14ac:dyDescent="0.25">
      <c r="A126" s="118"/>
      <c r="B126" s="119"/>
      <c r="C126" s="120"/>
      <c r="D126" s="53" t="s">
        <v>19</v>
      </c>
      <c r="E126" s="21">
        <f t="shared" si="39"/>
        <v>0</v>
      </c>
      <c r="F126" s="22">
        <f>F116</f>
        <v>0</v>
      </c>
      <c r="G126" s="22">
        <f t="shared" ref="G126:P126" si="45">G116</f>
        <v>0</v>
      </c>
      <c r="H126" s="22">
        <f t="shared" si="45"/>
        <v>0</v>
      </c>
      <c r="I126" s="22">
        <f t="shared" si="45"/>
        <v>0</v>
      </c>
      <c r="J126" s="22">
        <f t="shared" si="45"/>
        <v>0</v>
      </c>
      <c r="K126" s="22">
        <f t="shared" si="45"/>
        <v>0</v>
      </c>
      <c r="L126" s="22">
        <f t="shared" si="45"/>
        <v>0</v>
      </c>
      <c r="M126" s="22">
        <f t="shared" si="45"/>
        <v>0</v>
      </c>
      <c r="N126" s="22">
        <f t="shared" si="45"/>
        <v>0</v>
      </c>
      <c r="O126" s="22">
        <f t="shared" si="45"/>
        <v>0</v>
      </c>
      <c r="P126" s="22">
        <f t="shared" si="45"/>
        <v>0</v>
      </c>
      <c r="Q126" s="46"/>
    </row>
    <row r="127" spans="1:17" ht="15.75" x14ac:dyDescent="0.25">
      <c r="A127" s="121" t="s">
        <v>21</v>
      </c>
      <c r="B127" s="122"/>
      <c r="C127" s="123"/>
      <c r="D127" s="42"/>
      <c r="E127" s="21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46"/>
    </row>
    <row r="128" spans="1:17" ht="15.75" customHeight="1" x14ac:dyDescent="0.25">
      <c r="A128" s="111" t="s">
        <v>82</v>
      </c>
      <c r="B128" s="111"/>
      <c r="C128" s="111"/>
      <c r="D128" s="50" t="s">
        <v>15</v>
      </c>
      <c r="E128" s="8">
        <f>+F128+G128+H128+I128+J128+K128+L128+M128+N128+O128+P128</f>
        <v>1807769.02</v>
      </c>
      <c r="F128" s="35">
        <f>F129+F130+F131+F132</f>
        <v>702974.46</v>
      </c>
      <c r="G128" s="35">
        <f>G129+G130+G131+G132</f>
        <v>431100.4</v>
      </c>
      <c r="H128" s="35">
        <f>H129+H130+H131+H132</f>
        <v>301094.16000000003</v>
      </c>
      <c r="I128" s="35">
        <f>I129+I130+I131+I132</f>
        <v>186300</v>
      </c>
      <c r="J128" s="36">
        <f>J129+J130+J131+J132</f>
        <v>186300</v>
      </c>
      <c r="K128" s="13">
        <f t="shared" ref="K128" si="46">K129+K130+K131+K132</f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f>P129+P131+P130+P132</f>
        <v>0</v>
      </c>
    </row>
    <row r="129" spans="1:16" ht="25.5" x14ac:dyDescent="0.25">
      <c r="A129" s="111"/>
      <c r="B129" s="111"/>
      <c r="C129" s="111"/>
      <c r="D129" s="40" t="s">
        <v>67</v>
      </c>
      <c r="E129" s="8">
        <f>+F129+G129+H129+I129+J129+K129+L129+M129+N129+O129+P129</f>
        <v>0</v>
      </c>
      <c r="F129" s="10">
        <v>0</v>
      </c>
      <c r="G129" s="10">
        <v>0</v>
      </c>
      <c r="H129" s="10">
        <v>0</v>
      </c>
      <c r="I129" s="10">
        <v>0</v>
      </c>
      <c r="J129" s="33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</row>
    <row r="130" spans="1:16" ht="25.5" x14ac:dyDescent="0.25">
      <c r="A130" s="111"/>
      <c r="B130" s="111"/>
      <c r="C130" s="111"/>
      <c r="D130" s="40" t="s">
        <v>68</v>
      </c>
      <c r="E130" s="8">
        <f>+F130+G130+H130+I130+J130+K130+L130+M130+N130+O130+P130</f>
        <v>332500</v>
      </c>
      <c r="F130" s="15">
        <f>SUM(F47)</f>
        <v>116700</v>
      </c>
      <c r="G130" s="15">
        <f>SUM(G47)</f>
        <v>54900</v>
      </c>
      <c r="H130" s="15">
        <f>SUM(H47)</f>
        <v>52500</v>
      </c>
      <c r="I130" s="15">
        <f>SUM(I47)</f>
        <v>54200</v>
      </c>
      <c r="J130" s="15">
        <f>SUM(J47)</f>
        <v>54200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</row>
    <row r="131" spans="1:16" ht="15.75" x14ac:dyDescent="0.25">
      <c r="A131" s="111"/>
      <c r="B131" s="111"/>
      <c r="C131" s="111"/>
      <c r="D131" s="40" t="s">
        <v>69</v>
      </c>
      <c r="E131" s="8">
        <f>F131+G131+H131+I131+J131+K131+L131+M131+N131+O131+P131</f>
        <v>1475269.02</v>
      </c>
      <c r="F131" s="10">
        <f>SUM(F27,F32,F37,F48,F84)</f>
        <v>586274.46</v>
      </c>
      <c r="G131" s="10">
        <f>SUM(G27,G32,G37,G48,G84)</f>
        <v>376200.4</v>
      </c>
      <c r="H131" s="10">
        <f>SUM(H27,H32,H37,H48,H84)</f>
        <v>248594.16</v>
      </c>
      <c r="I131" s="10">
        <f>SUM(I27,I32,I37,I48,I84)</f>
        <v>132100</v>
      </c>
      <c r="J131" s="10">
        <f>SUM(J27,J32,J37,J48,J84)</f>
        <v>132100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</row>
    <row r="132" spans="1:16" ht="26.25" x14ac:dyDescent="0.25">
      <c r="A132" s="111"/>
      <c r="B132" s="111"/>
      <c r="C132" s="111"/>
      <c r="D132" s="41" t="s">
        <v>70</v>
      </c>
      <c r="E132" s="8">
        <f>+F132+G132+H132+I132+J132+K132+L132+M132+N132+O132+P132</f>
        <v>0</v>
      </c>
      <c r="F132" s="10">
        <v>0</v>
      </c>
      <c r="G132" s="10">
        <v>0</v>
      </c>
      <c r="H132" s="10">
        <v>0</v>
      </c>
      <c r="I132" s="10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</row>
    <row r="133" spans="1:16" ht="15.75" customHeight="1" x14ac:dyDescent="0.25">
      <c r="A133" s="111" t="s">
        <v>83</v>
      </c>
      <c r="B133" s="111"/>
      <c r="C133" s="111"/>
      <c r="D133" s="50" t="s">
        <v>15</v>
      </c>
      <c r="E133" s="8">
        <f>+F133+G133+H133+I133+J133+K133+L133+M133+N133+O133+P133</f>
        <v>0</v>
      </c>
      <c r="F133" s="14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</row>
    <row r="134" spans="1:16" ht="25.5" x14ac:dyDescent="0.25">
      <c r="A134" s="111"/>
      <c r="B134" s="111"/>
      <c r="C134" s="111"/>
      <c r="D134" s="40" t="s">
        <v>67</v>
      </c>
      <c r="E134" s="8">
        <f>+F134+G134+H134+I134+J134+K134+P134</f>
        <v>0</v>
      </c>
      <c r="F134" s="47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</row>
    <row r="135" spans="1:16" ht="25.5" x14ac:dyDescent="0.25">
      <c r="A135" s="111"/>
      <c r="B135" s="111"/>
      <c r="C135" s="111"/>
      <c r="D135" s="40" t="s">
        <v>68</v>
      </c>
      <c r="E135" s="8">
        <f>+F135+G135+H135+I135+J135+K135+P135</f>
        <v>0</v>
      </c>
      <c r="F135" s="47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</row>
    <row r="136" spans="1:16" ht="15.75" x14ac:dyDescent="0.25">
      <c r="A136" s="111"/>
      <c r="B136" s="111"/>
      <c r="C136" s="111"/>
      <c r="D136" s="40" t="s">
        <v>69</v>
      </c>
      <c r="E136" s="8">
        <f>+F136+G136+H136+I136+J136+K136+P136</f>
        <v>0</v>
      </c>
      <c r="F136" s="47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</row>
    <row r="137" spans="1:16" ht="26.25" x14ac:dyDescent="0.25">
      <c r="A137" s="111"/>
      <c r="B137" s="111"/>
      <c r="C137" s="111"/>
      <c r="D137" s="41" t="s">
        <v>70</v>
      </c>
      <c r="E137" s="8">
        <f>+F137+G137+H137+I137+J137+K137+P137</f>
        <v>0</v>
      </c>
      <c r="F137" s="47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</row>
    <row r="138" spans="1:16" ht="15.75" customHeight="1" x14ac:dyDescent="0.25">
      <c r="A138" s="111" t="s">
        <v>84</v>
      </c>
      <c r="B138" s="111"/>
      <c r="C138" s="111"/>
      <c r="D138" s="51" t="s">
        <v>15</v>
      </c>
      <c r="E138" s="8">
        <f>+F138+G138+H138+I138+J138+K138+L138+M138+N138+O138+P138</f>
        <v>242255.53999999998</v>
      </c>
      <c r="F138" s="35">
        <f>F139+F140+F141+F142</f>
        <v>30000</v>
      </c>
      <c r="G138" s="36">
        <f>G139+G140+G141+G142</f>
        <v>165755.53999999998</v>
      </c>
      <c r="H138" s="36">
        <f>H139+H140+H141+H142</f>
        <v>46500</v>
      </c>
      <c r="I138" s="36">
        <f>I139+I140+I141+I142</f>
        <v>0</v>
      </c>
      <c r="J138" s="36">
        <f>J139+J140+J142</f>
        <v>0</v>
      </c>
      <c r="K138" s="36">
        <f>K139+K140+K141+K142</f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f>P139+P140+P141+P142</f>
        <v>0</v>
      </c>
    </row>
    <row r="139" spans="1:16" ht="25.5" x14ac:dyDescent="0.25">
      <c r="A139" s="111"/>
      <c r="B139" s="111"/>
      <c r="C139" s="111"/>
      <c r="D139" s="40" t="s">
        <v>67</v>
      </c>
      <c r="E139" s="8">
        <f>+F139+G139+H139+I139+J139+K139+P139</f>
        <v>0</v>
      </c>
      <c r="F139" s="15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</row>
    <row r="140" spans="1:16" ht="25.5" x14ac:dyDescent="0.25">
      <c r="A140" s="111"/>
      <c r="B140" s="111"/>
      <c r="C140" s="111"/>
      <c r="D140" s="40" t="s">
        <v>68</v>
      </c>
      <c r="E140" s="8">
        <f>+F140+G140+H140+I140+J140+K140+P140</f>
        <v>0</v>
      </c>
      <c r="F140" s="15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</row>
    <row r="141" spans="1:16" ht="15.75" x14ac:dyDescent="0.25">
      <c r="A141" s="111"/>
      <c r="B141" s="111"/>
      <c r="C141" s="111"/>
      <c r="D141" s="40" t="s">
        <v>69</v>
      </c>
      <c r="E141" s="8">
        <f>+F141+G141+H141+I141+J141+K141+P141</f>
        <v>242255.53999999998</v>
      </c>
      <c r="F141" s="15">
        <v>30000</v>
      </c>
      <c r="G141" s="37">
        <f>46500+119255.54</f>
        <v>165755.53999999998</v>
      </c>
      <c r="H141" s="48">
        <f>SUM(H64)</f>
        <v>46500</v>
      </c>
      <c r="I141" s="33">
        <v>0</v>
      </c>
      <c r="J141" s="33">
        <v>0</v>
      </c>
      <c r="K141" s="33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</row>
    <row r="142" spans="1:16" ht="26.25" x14ac:dyDescent="0.25">
      <c r="A142" s="111"/>
      <c r="B142" s="111"/>
      <c r="C142" s="111"/>
      <c r="D142" s="41" t="s">
        <v>70</v>
      </c>
      <c r="E142" s="8">
        <f>+F142+G142+H142+I142+J142+K142+P142</f>
        <v>0</v>
      </c>
      <c r="F142" s="15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</row>
    <row r="143" spans="1:16" ht="15.75" customHeight="1" x14ac:dyDescent="0.25">
      <c r="A143" s="111" t="s">
        <v>85</v>
      </c>
      <c r="B143" s="111"/>
      <c r="C143" s="111"/>
      <c r="D143" s="51" t="s">
        <v>15</v>
      </c>
      <c r="E143" s="8">
        <f>+F143+G143+H143+I143+J143+K143+L143+M143+N143+O143+P143</f>
        <v>130000</v>
      </c>
      <c r="F143" s="8">
        <f>SUM(F144:F147)</f>
        <v>30000</v>
      </c>
      <c r="G143" s="8">
        <f>SUM(G144:G147)</f>
        <v>100000</v>
      </c>
      <c r="H143" s="8">
        <f>SUM(H144:H147)</f>
        <v>0</v>
      </c>
      <c r="I143" s="9">
        <v>0</v>
      </c>
      <c r="J143" s="9">
        <v>0</v>
      </c>
      <c r="K143" s="9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</row>
    <row r="144" spans="1:16" ht="25.5" x14ac:dyDescent="0.25">
      <c r="A144" s="111"/>
      <c r="B144" s="111"/>
      <c r="C144" s="111"/>
      <c r="D144" s="40" t="s">
        <v>67</v>
      </c>
      <c r="E144" s="8">
        <f>+F144+G144+H144+I144+J144+K144+P144</f>
        <v>0</v>
      </c>
      <c r="F144" s="10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</row>
    <row r="145" spans="1:16" ht="25.5" x14ac:dyDescent="0.25">
      <c r="A145" s="111"/>
      <c r="B145" s="111"/>
      <c r="C145" s="111"/>
      <c r="D145" s="40" t="s">
        <v>68</v>
      </c>
      <c r="E145" s="8">
        <f>+F145+G145+H145+I145+J145+K145+P145</f>
        <v>0</v>
      </c>
      <c r="F145" s="10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</row>
    <row r="146" spans="1:16" ht="15.75" x14ac:dyDescent="0.25">
      <c r="A146" s="111"/>
      <c r="B146" s="111"/>
      <c r="C146" s="111"/>
      <c r="D146" s="40" t="s">
        <v>69</v>
      </c>
      <c r="E146" s="8">
        <f>+F146+G146+H146+I146+J146+K146+P146</f>
        <v>130000</v>
      </c>
      <c r="F146" s="10">
        <v>30000</v>
      </c>
      <c r="G146" s="12">
        <v>100000</v>
      </c>
      <c r="H146" s="12">
        <v>0</v>
      </c>
      <c r="I146" s="12">
        <v>0</v>
      </c>
      <c r="J146" s="12">
        <v>0</v>
      </c>
      <c r="K146" s="12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</row>
    <row r="147" spans="1:16" ht="26.25" x14ac:dyDescent="0.25">
      <c r="A147" s="111"/>
      <c r="B147" s="111"/>
      <c r="C147" s="111"/>
      <c r="D147" s="41" t="s">
        <v>70</v>
      </c>
      <c r="E147" s="8">
        <f>+F147+G147+H147+I147+J147+K147+P147</f>
        <v>0</v>
      </c>
      <c r="F147" s="10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</row>
    <row r="148" spans="1:16" ht="15.75" customHeight="1" x14ac:dyDescent="0.25">
      <c r="A148" s="111" t="s">
        <v>86</v>
      </c>
      <c r="B148" s="111"/>
      <c r="C148" s="111"/>
      <c r="D148" s="50" t="s">
        <v>15</v>
      </c>
      <c r="E148" s="8">
        <f>+F148+G148+H148+I148+J148+K148+L148+M148+N148+O148+P148</f>
        <v>60981152.209999993</v>
      </c>
      <c r="F148" s="8">
        <f>F149+F150+F151+F152</f>
        <v>14027525.880000001</v>
      </c>
      <c r="G148" s="8">
        <f>G149+G150+G151+G152</f>
        <v>13645404.02</v>
      </c>
      <c r="H148" s="8">
        <f>H149+H150+H151+H152</f>
        <v>14248522.309999999</v>
      </c>
      <c r="I148" s="8">
        <f>I149+I150+I151+I152</f>
        <v>9635920</v>
      </c>
      <c r="J148" s="8">
        <f t="shared" ref="J148:P148" si="47">J149+J150+J151+J152</f>
        <v>9423780</v>
      </c>
      <c r="K148" s="8">
        <f t="shared" si="47"/>
        <v>0</v>
      </c>
      <c r="L148" s="13">
        <v>0</v>
      </c>
      <c r="M148" s="13">
        <v>0</v>
      </c>
      <c r="N148" s="13">
        <v>0</v>
      </c>
      <c r="O148" s="13">
        <v>0</v>
      </c>
      <c r="P148" s="8">
        <f t="shared" si="47"/>
        <v>0</v>
      </c>
    </row>
    <row r="149" spans="1:16" ht="15.75" x14ac:dyDescent="0.25">
      <c r="A149" s="111"/>
      <c r="B149" s="111"/>
      <c r="C149" s="111"/>
      <c r="D149" s="38" t="s">
        <v>67</v>
      </c>
      <c r="E149" s="8">
        <f>+F149+G149+H149+I149+J149+K149+P149</f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1">
        <v>0</v>
      </c>
      <c r="M149" s="11">
        <v>0</v>
      </c>
      <c r="N149" s="11">
        <v>0</v>
      </c>
      <c r="O149" s="11">
        <v>0</v>
      </c>
      <c r="P149" s="10">
        <f>Q148+R148+S148+T148+U148+V148+W148+X148+Y148</f>
        <v>0</v>
      </c>
    </row>
    <row r="150" spans="1:16" ht="24" x14ac:dyDescent="0.25">
      <c r="A150" s="111"/>
      <c r="B150" s="111"/>
      <c r="C150" s="111"/>
      <c r="D150" s="38" t="s">
        <v>68</v>
      </c>
      <c r="E150" s="8">
        <f>+F150+G150+H150+I150+J150+K150+P150</f>
        <v>460000</v>
      </c>
      <c r="F150" s="33">
        <f>F52</f>
        <v>460000</v>
      </c>
      <c r="G150" s="33">
        <f>G52</f>
        <v>0</v>
      </c>
      <c r="H150" s="33">
        <f>H52</f>
        <v>0</v>
      </c>
      <c r="I150" s="33">
        <f>I52</f>
        <v>0</v>
      </c>
      <c r="J150" s="11">
        <f>K150+P150+Q150+R150+S150+T150+U150+V150+W150</f>
        <v>0</v>
      </c>
      <c r="K150" s="11">
        <f>P150+Q150+R150+S150+T150+U150+V150+W150+X150</f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f t="shared" ref="P150" si="48">Q150+R150+S150+T150+U150+V150+W150+X150+Y150</f>
        <v>0</v>
      </c>
    </row>
    <row r="151" spans="1:16" ht="15.75" x14ac:dyDescent="0.25">
      <c r="A151" s="111"/>
      <c r="B151" s="111"/>
      <c r="C151" s="111"/>
      <c r="D151" s="38" t="s">
        <v>71</v>
      </c>
      <c r="E151" s="8">
        <f>+F151+G151+H151+I151+J151+K151+L151+M151+N151+O151+P151</f>
        <v>60521152.209999993</v>
      </c>
      <c r="F151" s="10">
        <f>SUM(F12,F17,F22,F53)</f>
        <v>13567525.880000001</v>
      </c>
      <c r="G151" s="10">
        <f>SUM(G12,G17,G22,G53)</f>
        <v>13645404.02</v>
      </c>
      <c r="H151" s="10">
        <f>H12+H17+H22+H53</f>
        <v>14248522.309999999</v>
      </c>
      <c r="I151" s="10">
        <f>I12</f>
        <v>9635920</v>
      </c>
      <c r="J151" s="10">
        <f>J12</f>
        <v>9423780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f>Q152+R152+S152+T152+U152+V152+W152+X152+Y152</f>
        <v>0</v>
      </c>
    </row>
    <row r="152" spans="1:16" ht="24.75" x14ac:dyDescent="0.25">
      <c r="A152" s="111"/>
      <c r="B152" s="111"/>
      <c r="C152" s="111"/>
      <c r="D152" s="39" t="s">
        <v>70</v>
      </c>
      <c r="E152" s="8">
        <f t="shared" ref="E152:E157" si="49">+F152+G152+H152+I152+J152+K152+P152</f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1">
        <v>0</v>
      </c>
      <c r="M152" s="11">
        <v>0</v>
      </c>
      <c r="N152" s="11">
        <v>0</v>
      </c>
      <c r="O152" s="11">
        <v>0</v>
      </c>
      <c r="P152" s="10">
        <f>Q151+R151+S151+T151+U151+V151+W151+X151+Y151</f>
        <v>0</v>
      </c>
    </row>
    <row r="153" spans="1:16" ht="15.75" customHeight="1" x14ac:dyDescent="0.25">
      <c r="A153" s="111" t="s">
        <v>87</v>
      </c>
      <c r="B153" s="111"/>
      <c r="C153" s="111"/>
      <c r="D153" s="51" t="s">
        <v>15</v>
      </c>
      <c r="E153" s="8">
        <f t="shared" si="49"/>
        <v>0</v>
      </c>
      <c r="F153" s="14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</row>
    <row r="154" spans="1:16" ht="25.5" x14ac:dyDescent="0.25">
      <c r="A154" s="111"/>
      <c r="B154" s="111"/>
      <c r="C154" s="111"/>
      <c r="D154" s="40" t="s">
        <v>67</v>
      </c>
      <c r="E154" s="8">
        <f t="shared" si="49"/>
        <v>0</v>
      </c>
      <c r="F154" s="47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</row>
    <row r="155" spans="1:16" ht="25.5" x14ac:dyDescent="0.25">
      <c r="A155" s="111"/>
      <c r="B155" s="111"/>
      <c r="C155" s="111"/>
      <c r="D155" s="40" t="s">
        <v>68</v>
      </c>
      <c r="E155" s="8">
        <f t="shared" si="49"/>
        <v>0</v>
      </c>
      <c r="F155" s="47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</row>
    <row r="156" spans="1:16" ht="15.75" x14ac:dyDescent="0.25">
      <c r="A156" s="111"/>
      <c r="B156" s="111"/>
      <c r="C156" s="111"/>
      <c r="D156" s="40" t="s">
        <v>69</v>
      </c>
      <c r="E156" s="8">
        <f t="shared" si="49"/>
        <v>0</v>
      </c>
      <c r="F156" s="47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</row>
    <row r="157" spans="1:16" ht="26.25" x14ac:dyDescent="0.25">
      <c r="A157" s="111"/>
      <c r="B157" s="111"/>
      <c r="C157" s="111"/>
      <c r="D157" s="41" t="s">
        <v>70</v>
      </c>
      <c r="E157" s="8">
        <f t="shared" si="49"/>
        <v>0</v>
      </c>
      <c r="F157" s="47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</row>
  </sheetData>
  <mergeCells count="84">
    <mergeCell ref="M1:P1"/>
    <mergeCell ref="A92:A96"/>
    <mergeCell ref="B92:B96"/>
    <mergeCell ref="C92:C96"/>
    <mergeCell ref="A91:P91"/>
    <mergeCell ref="A86:A90"/>
    <mergeCell ref="B86:B90"/>
    <mergeCell ref="C86:C90"/>
    <mergeCell ref="B81:B85"/>
    <mergeCell ref="A81:A85"/>
    <mergeCell ref="C81:C85"/>
    <mergeCell ref="C61:C65"/>
    <mergeCell ref="A66:A70"/>
    <mergeCell ref="B66:B70"/>
    <mergeCell ref="C66:C70"/>
    <mergeCell ref="A76:A80"/>
    <mergeCell ref="A107:A111"/>
    <mergeCell ref="B107:B111"/>
    <mergeCell ref="C107:C111"/>
    <mergeCell ref="A97:A101"/>
    <mergeCell ref="B97:B101"/>
    <mergeCell ref="C97:C101"/>
    <mergeCell ref="A102:A106"/>
    <mergeCell ref="B102:B106"/>
    <mergeCell ref="C102:C106"/>
    <mergeCell ref="B76:B80"/>
    <mergeCell ref="C76:C80"/>
    <mergeCell ref="A44:P44"/>
    <mergeCell ref="A45:A49"/>
    <mergeCell ref="B45:B49"/>
    <mergeCell ref="C45:C49"/>
    <mergeCell ref="A71:A75"/>
    <mergeCell ref="B71:B75"/>
    <mergeCell ref="C71:C75"/>
    <mergeCell ref="A50:A54"/>
    <mergeCell ref="B50:B54"/>
    <mergeCell ref="C50:C54"/>
    <mergeCell ref="A55:A59"/>
    <mergeCell ref="B55:B59"/>
    <mergeCell ref="C55:C59"/>
    <mergeCell ref="A60:P60"/>
    <mergeCell ref="A61:A65"/>
    <mergeCell ref="B61:B65"/>
    <mergeCell ref="A34:A38"/>
    <mergeCell ref="B34:B38"/>
    <mergeCell ref="C34:C38"/>
    <mergeCell ref="A39:A43"/>
    <mergeCell ref="B39:B43"/>
    <mergeCell ref="C39:C43"/>
    <mergeCell ref="A24:A28"/>
    <mergeCell ref="B24:B28"/>
    <mergeCell ref="C24:C28"/>
    <mergeCell ref="A29:A33"/>
    <mergeCell ref="B29:B33"/>
    <mergeCell ref="C29:C33"/>
    <mergeCell ref="A14:A18"/>
    <mergeCell ref="B14:B18"/>
    <mergeCell ref="C14:C18"/>
    <mergeCell ref="A19:A23"/>
    <mergeCell ref="B19:B23"/>
    <mergeCell ref="C19:C23"/>
    <mergeCell ref="A148:C152"/>
    <mergeCell ref="A153:C157"/>
    <mergeCell ref="A112:C116"/>
    <mergeCell ref="A117:C121"/>
    <mergeCell ref="A122:C126"/>
    <mergeCell ref="A127:C127"/>
    <mergeCell ref="A128:C132"/>
    <mergeCell ref="A133:C137"/>
    <mergeCell ref="A138:C142"/>
    <mergeCell ref="A143:C147"/>
    <mergeCell ref="A8:P8"/>
    <mergeCell ref="A9:A13"/>
    <mergeCell ref="B9:B13"/>
    <mergeCell ref="O2:P2"/>
    <mergeCell ref="A3:P3"/>
    <mergeCell ref="A4:A6"/>
    <mergeCell ref="B4:B6"/>
    <mergeCell ref="C4:C6"/>
    <mergeCell ref="D4:D6"/>
    <mergeCell ref="E4:P4"/>
    <mergeCell ref="E5:E6"/>
    <mergeCell ref="F5:P5"/>
    <mergeCell ref="C9:C13"/>
  </mergeCells>
  <pageMargins left="1.1811023622047245" right="0.39370078740157483" top="0.78740157480314965" bottom="0.78740157480314965" header="0.31496062992125984" footer="0.31496062992125984"/>
  <pageSetup paperSize="9" scale="45" firstPageNumber="5" fitToHeight="5" orientation="landscape" useFirstPageNumber="1" verticalDpi="180" r:id="rId1"/>
  <headerFooter>
    <oddHeader>&amp;C&amp;P</oddHeader>
  </headerFooter>
  <rowBreaks count="2" manualBreakCount="2">
    <brk id="38" max="16383" man="1"/>
    <brk id="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selection activeCell="P1" sqref="P1:S1"/>
    </sheetView>
  </sheetViews>
  <sheetFormatPr defaultRowHeight="15" x14ac:dyDescent="0.25"/>
  <cols>
    <col min="1" max="1" width="6.28515625" customWidth="1"/>
    <col min="2" max="2" width="35" customWidth="1"/>
    <col min="3" max="3" width="13" customWidth="1"/>
    <col min="6" max="6" width="0.7109375" customWidth="1"/>
    <col min="7" max="7" width="9.42578125" customWidth="1"/>
    <col min="9" max="9" width="1.28515625" customWidth="1"/>
    <col min="10" max="10" width="9.140625" customWidth="1"/>
    <col min="11" max="11" width="0.28515625" customWidth="1"/>
    <col min="14" max="14" width="1" customWidth="1"/>
    <col min="19" max="20" width="17.5703125" customWidth="1"/>
  </cols>
  <sheetData>
    <row r="1" spans="1:22" ht="65.25" customHeight="1" x14ac:dyDescent="0.25">
      <c r="P1" s="140" t="s">
        <v>112</v>
      </c>
      <c r="Q1" s="140"/>
      <c r="R1" s="140"/>
      <c r="S1" s="140"/>
      <c r="T1" s="72"/>
      <c r="U1" s="72"/>
      <c r="V1" s="72"/>
    </row>
    <row r="2" spans="1:22" ht="15.75" x14ac:dyDescent="0.25">
      <c r="O2" s="58"/>
      <c r="P2" s="58"/>
      <c r="Q2" s="58"/>
      <c r="R2" s="58"/>
      <c r="S2" s="58" t="s">
        <v>88</v>
      </c>
      <c r="T2" s="58"/>
    </row>
    <row r="3" spans="1:22" ht="17.25" thickBot="1" x14ac:dyDescent="0.3">
      <c r="C3" s="166" t="s">
        <v>89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58"/>
      <c r="R3" s="58"/>
      <c r="S3" s="58"/>
      <c r="T3" s="58"/>
    </row>
    <row r="4" spans="1:22" x14ac:dyDescent="0.25">
      <c r="A4" s="197" t="s">
        <v>90</v>
      </c>
      <c r="B4" s="200" t="s">
        <v>91</v>
      </c>
      <c r="C4" s="195" t="s">
        <v>92</v>
      </c>
      <c r="D4" s="204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6"/>
      <c r="T4" s="59"/>
    </row>
    <row r="5" spans="1:22" x14ac:dyDescent="0.25">
      <c r="A5" s="198"/>
      <c r="B5" s="201"/>
      <c r="C5" s="203"/>
      <c r="D5" s="167">
        <v>2020</v>
      </c>
      <c r="E5" s="167">
        <v>2021</v>
      </c>
      <c r="F5" s="167"/>
      <c r="G5" s="167">
        <v>2022</v>
      </c>
      <c r="H5" s="167">
        <v>2023</v>
      </c>
      <c r="I5" s="167"/>
      <c r="J5" s="167">
        <v>2024</v>
      </c>
      <c r="K5" s="167"/>
      <c r="L5" s="167">
        <v>2025</v>
      </c>
      <c r="M5" s="167">
        <v>2026</v>
      </c>
      <c r="N5" s="167"/>
      <c r="O5" s="167">
        <v>2027</v>
      </c>
      <c r="P5" s="167">
        <v>2028</v>
      </c>
      <c r="Q5" s="167">
        <v>2029</v>
      </c>
      <c r="R5" s="167">
        <v>2030</v>
      </c>
      <c r="S5" s="207" t="s">
        <v>93</v>
      </c>
      <c r="T5" s="59"/>
    </row>
    <row r="6" spans="1:22" x14ac:dyDescent="0.25">
      <c r="A6" s="198"/>
      <c r="B6" s="201"/>
      <c r="C6" s="203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207"/>
      <c r="T6" s="59"/>
    </row>
    <row r="7" spans="1:22" ht="15.75" thickBot="1" x14ac:dyDescent="0.3">
      <c r="A7" s="199"/>
      <c r="B7" s="202"/>
      <c r="C7" s="172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73"/>
      <c r="T7" s="59"/>
    </row>
    <row r="8" spans="1:22" ht="15.75" thickBot="1" x14ac:dyDescent="0.3">
      <c r="A8" s="60">
        <v>1</v>
      </c>
      <c r="B8" s="61">
        <v>2</v>
      </c>
      <c r="C8" s="61">
        <v>3</v>
      </c>
      <c r="D8" s="61">
        <v>4</v>
      </c>
      <c r="E8" s="193">
        <v>5</v>
      </c>
      <c r="F8" s="194"/>
      <c r="G8" s="61">
        <v>6</v>
      </c>
      <c r="H8" s="193">
        <v>7</v>
      </c>
      <c r="I8" s="194"/>
      <c r="J8" s="193">
        <v>8</v>
      </c>
      <c r="K8" s="194"/>
      <c r="L8" s="61">
        <v>9</v>
      </c>
      <c r="M8" s="193">
        <v>10</v>
      </c>
      <c r="N8" s="194"/>
      <c r="O8" s="61">
        <v>11</v>
      </c>
      <c r="P8" s="61">
        <v>12</v>
      </c>
      <c r="Q8" s="61">
        <v>13</v>
      </c>
      <c r="R8" s="61">
        <v>14</v>
      </c>
      <c r="S8" s="61">
        <v>15</v>
      </c>
      <c r="T8" s="59"/>
    </row>
    <row r="9" spans="1:22" ht="60" x14ac:dyDescent="0.25">
      <c r="A9" s="174">
        <v>1</v>
      </c>
      <c r="B9" s="62" t="s">
        <v>94</v>
      </c>
      <c r="C9" s="181">
        <v>7200</v>
      </c>
      <c r="D9" s="181">
        <v>7600</v>
      </c>
      <c r="E9" s="189">
        <v>7800</v>
      </c>
      <c r="F9" s="190"/>
      <c r="G9" s="181">
        <v>7800</v>
      </c>
      <c r="H9" s="189">
        <v>7800</v>
      </c>
      <c r="I9" s="190"/>
      <c r="J9" s="189">
        <v>7800</v>
      </c>
      <c r="K9" s="190"/>
      <c r="L9" s="181">
        <v>7800</v>
      </c>
      <c r="M9" s="195">
        <v>7800</v>
      </c>
      <c r="N9" s="196"/>
      <c r="O9" s="165">
        <v>7800</v>
      </c>
      <c r="P9" s="165">
        <v>7800</v>
      </c>
      <c r="Q9" s="165">
        <v>7800</v>
      </c>
      <c r="R9" s="165">
        <v>7800</v>
      </c>
      <c r="S9" s="181">
        <v>7800</v>
      </c>
      <c r="T9" s="63"/>
    </row>
    <row r="10" spans="1:22" ht="15.75" thickBot="1" x14ac:dyDescent="0.3">
      <c r="A10" s="175"/>
      <c r="B10" s="64" t="s">
        <v>95</v>
      </c>
      <c r="C10" s="182"/>
      <c r="D10" s="182"/>
      <c r="E10" s="191"/>
      <c r="F10" s="192"/>
      <c r="G10" s="182"/>
      <c r="H10" s="191"/>
      <c r="I10" s="192"/>
      <c r="J10" s="191"/>
      <c r="K10" s="192"/>
      <c r="L10" s="182"/>
      <c r="M10" s="172"/>
      <c r="N10" s="173"/>
      <c r="O10" s="160"/>
      <c r="P10" s="160"/>
      <c r="Q10" s="160"/>
      <c r="R10" s="160"/>
      <c r="S10" s="182"/>
      <c r="T10" s="63"/>
    </row>
    <row r="11" spans="1:22" s="3" customFormat="1" ht="135.75" customHeight="1" x14ac:dyDescent="0.25">
      <c r="A11" s="183">
        <v>2</v>
      </c>
      <c r="B11" s="65" t="s">
        <v>96</v>
      </c>
      <c r="C11" s="161">
        <v>44.52</v>
      </c>
      <c r="D11" s="161">
        <v>44.52</v>
      </c>
      <c r="E11" s="185">
        <v>44.52</v>
      </c>
      <c r="F11" s="186"/>
      <c r="G11" s="161">
        <v>46.56</v>
      </c>
      <c r="H11" s="185">
        <v>46.56</v>
      </c>
      <c r="I11" s="186"/>
      <c r="J11" s="185">
        <v>47.28</v>
      </c>
      <c r="K11" s="186"/>
      <c r="L11" s="161">
        <v>47.28</v>
      </c>
      <c r="M11" s="185">
        <v>47.28</v>
      </c>
      <c r="N11" s="186"/>
      <c r="O11" s="161">
        <v>47.28</v>
      </c>
      <c r="P11" s="161">
        <v>47.28</v>
      </c>
      <c r="Q11" s="161">
        <v>47.28</v>
      </c>
      <c r="R11" s="161">
        <v>47.28</v>
      </c>
      <c r="S11" s="161">
        <v>47.28</v>
      </c>
      <c r="T11" s="66"/>
    </row>
    <row r="12" spans="1:22" s="3" customFormat="1" ht="15.75" thickBot="1" x14ac:dyDescent="0.3">
      <c r="A12" s="184"/>
      <c r="B12" s="67" t="s">
        <v>97</v>
      </c>
      <c r="C12" s="162"/>
      <c r="D12" s="162"/>
      <c r="E12" s="187"/>
      <c r="F12" s="188"/>
      <c r="G12" s="162"/>
      <c r="H12" s="187"/>
      <c r="I12" s="188"/>
      <c r="J12" s="187"/>
      <c r="K12" s="188"/>
      <c r="L12" s="162"/>
      <c r="M12" s="187"/>
      <c r="N12" s="188"/>
      <c r="O12" s="162"/>
      <c r="P12" s="162"/>
      <c r="Q12" s="162"/>
      <c r="R12" s="162"/>
      <c r="S12" s="162"/>
      <c r="T12" s="66"/>
    </row>
    <row r="13" spans="1:22" s="3" customFormat="1" ht="79.5" customHeight="1" x14ac:dyDescent="0.25">
      <c r="A13" s="176" t="s">
        <v>101</v>
      </c>
      <c r="B13" s="81" t="s">
        <v>102</v>
      </c>
      <c r="C13" s="178">
        <v>2650</v>
      </c>
      <c r="D13" s="180">
        <v>1243</v>
      </c>
      <c r="E13" s="180">
        <v>1243</v>
      </c>
      <c r="F13" s="180"/>
      <c r="G13" s="180">
        <v>1300</v>
      </c>
      <c r="H13" s="142">
        <v>1300</v>
      </c>
      <c r="I13" s="142"/>
      <c r="J13" s="142">
        <v>1320</v>
      </c>
      <c r="K13" s="142"/>
      <c r="L13" s="142">
        <v>1320</v>
      </c>
      <c r="M13" s="142">
        <v>1320</v>
      </c>
      <c r="N13" s="142"/>
      <c r="O13" s="142">
        <v>1320</v>
      </c>
      <c r="P13" s="142">
        <v>1320</v>
      </c>
      <c r="Q13" s="142">
        <v>1320</v>
      </c>
      <c r="R13" s="142">
        <v>1320</v>
      </c>
      <c r="S13" s="163">
        <v>1320</v>
      </c>
      <c r="T13" s="66"/>
    </row>
    <row r="14" spans="1:22" s="3" customFormat="1" ht="25.5" customHeight="1" x14ac:dyDescent="0.25">
      <c r="A14" s="177"/>
      <c r="B14" s="82" t="s">
        <v>103</v>
      </c>
      <c r="C14" s="179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64"/>
      <c r="T14" s="66"/>
    </row>
    <row r="15" spans="1:22" s="3" customFormat="1" ht="50.25" customHeight="1" thickBot="1" x14ac:dyDescent="0.3">
      <c r="A15" s="83" t="s">
        <v>104</v>
      </c>
      <c r="B15" s="84" t="s">
        <v>105</v>
      </c>
      <c r="C15" s="85">
        <v>6776</v>
      </c>
      <c r="D15" s="85">
        <v>2792</v>
      </c>
      <c r="E15" s="141">
        <v>2792</v>
      </c>
      <c r="F15" s="141"/>
      <c r="G15" s="85">
        <v>2792</v>
      </c>
      <c r="H15" s="141">
        <v>2792</v>
      </c>
      <c r="I15" s="141"/>
      <c r="J15" s="141">
        <v>2792</v>
      </c>
      <c r="K15" s="141"/>
      <c r="L15" s="85">
        <v>2792</v>
      </c>
      <c r="M15" s="141">
        <v>2792</v>
      </c>
      <c r="N15" s="141"/>
      <c r="O15" s="85">
        <v>2792</v>
      </c>
      <c r="P15" s="85">
        <v>2792</v>
      </c>
      <c r="Q15" s="85">
        <v>2792</v>
      </c>
      <c r="R15" s="85">
        <v>2792</v>
      </c>
      <c r="S15" s="86">
        <v>2792</v>
      </c>
      <c r="T15" s="66"/>
    </row>
    <row r="16" spans="1:22" s="3" customFormat="1" ht="75" x14ac:dyDescent="0.25">
      <c r="A16" s="143">
        <v>3</v>
      </c>
      <c r="B16" s="70" t="s">
        <v>99</v>
      </c>
      <c r="C16" s="145">
        <v>207.76</v>
      </c>
      <c r="D16" s="145" t="s">
        <v>100</v>
      </c>
      <c r="E16" s="147" t="s">
        <v>100</v>
      </c>
      <c r="F16" s="148"/>
      <c r="G16" s="145">
        <v>205.96</v>
      </c>
      <c r="H16" s="147">
        <v>204.08</v>
      </c>
      <c r="I16" s="148"/>
      <c r="J16" s="147">
        <v>202.13</v>
      </c>
      <c r="K16" s="148"/>
      <c r="L16" s="145">
        <v>202.13</v>
      </c>
      <c r="M16" s="151">
        <v>202.13</v>
      </c>
      <c r="N16" s="152"/>
      <c r="O16" s="145">
        <v>201.06</v>
      </c>
      <c r="P16" s="145">
        <v>201.06</v>
      </c>
      <c r="Q16" s="145">
        <v>201.06</v>
      </c>
      <c r="R16" s="145">
        <v>200.53</v>
      </c>
      <c r="S16" s="145">
        <v>200.53</v>
      </c>
      <c r="T16" s="71"/>
    </row>
    <row r="17" spans="1:20" ht="15.75" thickBot="1" x14ac:dyDescent="0.3">
      <c r="A17" s="144"/>
      <c r="B17" s="64" t="s">
        <v>97</v>
      </c>
      <c r="C17" s="146"/>
      <c r="D17" s="146"/>
      <c r="E17" s="149"/>
      <c r="F17" s="150"/>
      <c r="G17" s="146"/>
      <c r="H17" s="149"/>
      <c r="I17" s="150"/>
      <c r="J17" s="149"/>
      <c r="K17" s="150"/>
      <c r="L17" s="146"/>
      <c r="M17" s="153"/>
      <c r="N17" s="154"/>
      <c r="O17" s="146"/>
      <c r="P17" s="146"/>
      <c r="Q17" s="146"/>
      <c r="R17" s="146"/>
      <c r="S17" s="146"/>
      <c r="T17" s="59"/>
    </row>
    <row r="18" spans="1:20" ht="72" customHeight="1" thickBot="1" x14ac:dyDescent="0.3">
      <c r="A18" s="78" t="s">
        <v>108</v>
      </c>
      <c r="B18" s="87" t="s">
        <v>109</v>
      </c>
      <c r="C18" s="88">
        <v>810.69</v>
      </c>
      <c r="D18" s="89">
        <v>810.33</v>
      </c>
      <c r="E18" s="157">
        <v>782.39</v>
      </c>
      <c r="F18" s="158"/>
      <c r="G18" s="90" t="s">
        <v>100</v>
      </c>
      <c r="H18" s="157" t="s">
        <v>100</v>
      </c>
      <c r="I18" s="158"/>
      <c r="J18" s="91" t="s">
        <v>100</v>
      </c>
      <c r="K18" s="92"/>
      <c r="L18" s="90" t="s">
        <v>100</v>
      </c>
      <c r="M18" s="88" t="s">
        <v>100</v>
      </c>
      <c r="N18" s="93"/>
      <c r="O18" s="90" t="s">
        <v>100</v>
      </c>
      <c r="P18" s="89" t="s">
        <v>100</v>
      </c>
      <c r="Q18" s="90" t="s">
        <v>100</v>
      </c>
      <c r="R18" s="89" t="s">
        <v>100</v>
      </c>
      <c r="S18" s="93" t="s">
        <v>100</v>
      </c>
      <c r="T18" s="59"/>
    </row>
    <row r="19" spans="1:20" ht="72" customHeight="1" thickBot="1" x14ac:dyDescent="0.3">
      <c r="A19" s="75">
        <v>4</v>
      </c>
      <c r="B19" s="76" t="s">
        <v>106</v>
      </c>
      <c r="C19" s="77">
        <v>150</v>
      </c>
      <c r="D19" s="78">
        <v>145</v>
      </c>
      <c r="E19" s="155">
        <v>140</v>
      </c>
      <c r="F19" s="156"/>
      <c r="G19" s="79">
        <v>140</v>
      </c>
      <c r="H19" s="155">
        <v>140</v>
      </c>
      <c r="I19" s="156"/>
      <c r="J19" s="155">
        <v>140</v>
      </c>
      <c r="K19" s="156"/>
      <c r="L19" s="79">
        <v>140</v>
      </c>
      <c r="M19" s="155">
        <v>140</v>
      </c>
      <c r="N19" s="156"/>
      <c r="O19" s="79">
        <v>140</v>
      </c>
      <c r="P19" s="78">
        <v>140</v>
      </c>
      <c r="Q19" s="79">
        <v>140</v>
      </c>
      <c r="R19" s="78">
        <v>140</v>
      </c>
      <c r="S19" s="80">
        <v>140</v>
      </c>
      <c r="T19" s="59"/>
    </row>
    <row r="20" spans="1:20" ht="75" x14ac:dyDescent="0.25">
      <c r="A20" s="174">
        <v>5</v>
      </c>
      <c r="B20" s="68" t="s">
        <v>98</v>
      </c>
      <c r="C20" s="159">
        <v>16.78</v>
      </c>
      <c r="D20" s="159">
        <v>11.19</v>
      </c>
      <c r="E20" s="170">
        <v>11.19</v>
      </c>
      <c r="F20" s="171"/>
      <c r="G20" s="159">
        <v>11.19</v>
      </c>
      <c r="H20" s="170">
        <v>11.19</v>
      </c>
      <c r="I20" s="171"/>
      <c r="J20" s="170">
        <v>5.59</v>
      </c>
      <c r="K20" s="171"/>
      <c r="L20" s="159">
        <v>5.59</v>
      </c>
      <c r="M20" s="170">
        <v>5.59</v>
      </c>
      <c r="N20" s="171"/>
      <c r="O20" s="159">
        <v>5.59</v>
      </c>
      <c r="P20" s="159">
        <v>5.59</v>
      </c>
      <c r="Q20" s="159">
        <v>5.59</v>
      </c>
      <c r="R20" s="159">
        <v>5.59</v>
      </c>
      <c r="S20" s="159">
        <v>5.59</v>
      </c>
      <c r="T20" s="59"/>
    </row>
    <row r="21" spans="1:20" ht="15.75" thickBot="1" x14ac:dyDescent="0.3">
      <c r="A21" s="175"/>
      <c r="B21" s="64" t="s">
        <v>97</v>
      </c>
      <c r="C21" s="160"/>
      <c r="D21" s="160"/>
      <c r="E21" s="172"/>
      <c r="F21" s="173"/>
      <c r="G21" s="160"/>
      <c r="H21" s="172"/>
      <c r="I21" s="173"/>
      <c r="J21" s="172"/>
      <c r="K21" s="173"/>
      <c r="L21" s="160"/>
      <c r="M21" s="172"/>
      <c r="N21" s="173"/>
      <c r="O21" s="160"/>
      <c r="P21" s="160"/>
      <c r="Q21" s="160"/>
      <c r="R21" s="160"/>
      <c r="S21" s="160"/>
      <c r="T21" s="59"/>
    </row>
    <row r="23" spans="1:20" ht="243" customHeight="1" x14ac:dyDescent="0.25">
      <c r="A23" s="169" t="s">
        <v>107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69"/>
    </row>
    <row r="24" spans="1:20" x14ac:dyDescent="0.25">
      <c r="A24" s="73" t="s">
        <v>110</v>
      </c>
      <c r="B24" s="74"/>
    </row>
  </sheetData>
  <mergeCells count="103">
    <mergeCell ref="E8:F8"/>
    <mergeCell ref="H8:I8"/>
    <mergeCell ref="J8:K8"/>
    <mergeCell ref="M8:N8"/>
    <mergeCell ref="M5:N7"/>
    <mergeCell ref="A9:A10"/>
    <mergeCell ref="C9:C10"/>
    <mergeCell ref="D9:D10"/>
    <mergeCell ref="E9:F10"/>
    <mergeCell ref="G9:G10"/>
    <mergeCell ref="M9:N10"/>
    <mergeCell ref="A4:A7"/>
    <mergeCell ref="B4:B7"/>
    <mergeCell ref="C4:C7"/>
    <mergeCell ref="D4:S4"/>
    <mergeCell ref="D5:D7"/>
    <mergeCell ref="E5:F7"/>
    <mergeCell ref="G5:G7"/>
    <mergeCell ref="H5:I7"/>
    <mergeCell ref="J5:K7"/>
    <mergeCell ref="S5:S7"/>
    <mergeCell ref="O5:O7"/>
    <mergeCell ref="P5:P7"/>
    <mergeCell ref="Q5:Q7"/>
    <mergeCell ref="S9:S10"/>
    <mergeCell ref="A11:A12"/>
    <mergeCell ref="C11:C12"/>
    <mergeCell ref="D11:D12"/>
    <mergeCell ref="E11:F12"/>
    <mergeCell ref="G11:G12"/>
    <mergeCell ref="H11:I12"/>
    <mergeCell ref="J11:K12"/>
    <mergeCell ref="H9:I10"/>
    <mergeCell ref="J9:K10"/>
    <mergeCell ref="L9:L10"/>
    <mergeCell ref="O9:O10"/>
    <mergeCell ref="P9:P10"/>
    <mergeCell ref="L11:L12"/>
    <mergeCell ref="M11:N12"/>
    <mergeCell ref="O11:O12"/>
    <mergeCell ref="P11:P12"/>
    <mergeCell ref="C3:P3"/>
    <mergeCell ref="R5:R7"/>
    <mergeCell ref="L5:L7"/>
    <mergeCell ref="L16:L17"/>
    <mergeCell ref="E15:F15"/>
    <mergeCell ref="H15:I15"/>
    <mergeCell ref="A23:S23"/>
    <mergeCell ref="H20:I21"/>
    <mergeCell ref="J20:K21"/>
    <mergeCell ref="L20:L21"/>
    <mergeCell ref="M20:N21"/>
    <mergeCell ref="O20:O21"/>
    <mergeCell ref="P20:P21"/>
    <mergeCell ref="A20:A21"/>
    <mergeCell ref="C20:C21"/>
    <mergeCell ref="D20:D21"/>
    <mergeCell ref="E20:F21"/>
    <mergeCell ref="G20:G21"/>
    <mergeCell ref="A13:A14"/>
    <mergeCell ref="C13:C14"/>
    <mergeCell ref="D13:D14"/>
    <mergeCell ref="E13:F14"/>
    <mergeCell ref="G13:G14"/>
    <mergeCell ref="H16:I17"/>
    <mergeCell ref="J19:K19"/>
    <mergeCell ref="M19:N19"/>
    <mergeCell ref="E19:F19"/>
    <mergeCell ref="H19:I19"/>
    <mergeCell ref="E18:F18"/>
    <mergeCell ref="H18:I18"/>
    <mergeCell ref="P1:S1"/>
    <mergeCell ref="Q20:Q21"/>
    <mergeCell ref="R20:R21"/>
    <mergeCell ref="S20:S21"/>
    <mergeCell ref="O16:O17"/>
    <mergeCell ref="P16:P17"/>
    <mergeCell ref="Q16:Q17"/>
    <mergeCell ref="R16:R17"/>
    <mergeCell ref="S16:S17"/>
    <mergeCell ref="S11:S12"/>
    <mergeCell ref="Q13:Q14"/>
    <mergeCell ref="R13:R14"/>
    <mergeCell ref="S13:S14"/>
    <mergeCell ref="P13:P14"/>
    <mergeCell ref="Q11:Q12"/>
    <mergeCell ref="R11:R12"/>
    <mergeCell ref="Q9:Q10"/>
    <mergeCell ref="R9:R10"/>
    <mergeCell ref="J15:K15"/>
    <mergeCell ref="M15:N15"/>
    <mergeCell ref="H13:I14"/>
    <mergeCell ref="J13:K14"/>
    <mergeCell ref="L13:L14"/>
    <mergeCell ref="M13:N14"/>
    <mergeCell ref="O13:O14"/>
    <mergeCell ref="A16:A17"/>
    <mergeCell ref="C16:C17"/>
    <mergeCell ref="D16:D17"/>
    <mergeCell ref="E16:F17"/>
    <mergeCell ref="G16:G17"/>
    <mergeCell ref="M16:N17"/>
    <mergeCell ref="J16:K17"/>
  </mergeCells>
  <pageMargins left="0.70866141732283472" right="0.70866141732283472" top="0.74803149606299213" bottom="0.74803149606299213" header="0.31496062992125984" footer="0.31496062992125984"/>
  <pageSetup paperSize="9" scale="70" firstPageNumber="3" orientation="landscape" useFirstPageNumber="1" horizontalDpi="0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 Основ. мероприят. (2)</vt:lpstr>
      <vt:lpstr>показатели</vt:lpstr>
      <vt:lpstr>'2. Основ. мероприят.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2021-11-03T03:46:12Z</dcterms:modified>
</cp:coreProperties>
</file>